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33400" windowHeight="22740" tabRatio="500" firstSheet="1" activeTab="6"/>
  </bookViews>
  <sheets>
    <sheet name="Compound Tracking" sheetId="1" r:id="rId1"/>
    <sheet name="RAW DATA" sheetId="2" r:id="rId2"/>
    <sheet name="LIST" sheetId="3" r:id="rId3"/>
    <sheet name="ER Agonist REPORT" sheetId="4" r:id="rId4"/>
    <sheet name="TEMPLATE" sheetId="5" r:id="rId5"/>
    <sheet name="Compound Mixing Observations" sheetId="6" r:id="rId6"/>
    <sheet name="Visual Observation Scoring" sheetId="7" r:id="rId7"/>
  </sheets>
  <definedNames/>
  <calcPr fullCalcOnLoad="1"/>
</workbook>
</file>

<file path=xl/sharedStrings.xml><?xml version="1.0" encoding="utf-8"?>
<sst xmlns="http://schemas.openxmlformats.org/spreadsheetml/2006/main" count="535" uniqueCount="251">
  <si>
    <t>Test Substance Results</t>
  </si>
  <si>
    <t>Why should the substance be retested?</t>
  </si>
  <si>
    <t>DMSO Control</t>
  </si>
  <si>
    <t>µg/mL Concentrations</t>
  </si>
  <si>
    <t>Observations Made during Mixing of the Test Substances</t>
  </si>
  <si>
    <r>
      <t>b-</t>
    </r>
    <r>
      <rPr>
        <sz val="10"/>
        <rFont val="Times New Roman"/>
        <family val="1"/>
      </rPr>
      <t>estradiol</t>
    </r>
  </si>
  <si>
    <t>Visual Observation Scores for Each Well</t>
  </si>
  <si>
    <t>Visual Observation Score</t>
  </si>
  <si>
    <t>µg/ml</t>
  </si>
  <si>
    <t>ID #</t>
  </si>
  <si>
    <t>E2 Replicate 1</t>
  </si>
  <si>
    <t>E2 Replicate 2</t>
  </si>
  <si>
    <t>DMSO control</t>
  </si>
  <si>
    <t>Sample ID</t>
  </si>
  <si>
    <t>Results</t>
  </si>
  <si>
    <t>Table Information</t>
  </si>
  <si>
    <t>P</t>
  </si>
  <si>
    <t>A</t>
  </si>
  <si>
    <t>B</t>
  </si>
  <si>
    <t>C</t>
  </si>
  <si>
    <t>C2</t>
  </si>
  <si>
    <t>D2</t>
  </si>
  <si>
    <t>E2</t>
  </si>
  <si>
    <t>F2</t>
  </si>
  <si>
    <t>G2</t>
  </si>
  <si>
    <t>B4</t>
  </si>
  <si>
    <t>C4</t>
  </si>
  <si>
    <t>D4</t>
  </si>
  <si>
    <t>E4</t>
  </si>
  <si>
    <t>F4</t>
  </si>
  <si>
    <t>G4</t>
  </si>
  <si>
    <t>B6</t>
  </si>
  <si>
    <t>C6</t>
  </si>
  <si>
    <t>D6</t>
  </si>
  <si>
    <t>E6</t>
  </si>
  <si>
    <t>F6</t>
  </si>
  <si>
    <t>G6</t>
  </si>
  <si>
    <t>B8</t>
  </si>
  <si>
    <t>C8</t>
  </si>
  <si>
    <t>D8</t>
  </si>
  <si>
    <t>E8</t>
  </si>
  <si>
    <t>F8</t>
  </si>
  <si>
    <t>G8</t>
  </si>
  <si>
    <t>B10</t>
  </si>
  <si>
    <t>C10</t>
  </si>
  <si>
    <t>D10</t>
  </si>
  <si>
    <t>E10</t>
  </si>
  <si>
    <t>F10</t>
  </si>
  <si>
    <t>G10</t>
  </si>
  <si>
    <t>DMSO</t>
  </si>
  <si>
    <t>Induction:</t>
  </si>
  <si>
    <t>ug/ml</t>
  </si>
  <si>
    <t>adj RLU</t>
  </si>
  <si>
    <t>Methoxychlor</t>
  </si>
  <si>
    <t>x-axis</t>
  </si>
  <si>
    <t>RLU adjustment factor (adjust RLUs to 10,000, use highest estradiol RLU)</t>
  </si>
  <si>
    <t>E7</t>
  </si>
  <si>
    <t>F7</t>
  </si>
  <si>
    <t>G7</t>
  </si>
  <si>
    <t>B9</t>
  </si>
  <si>
    <t>C9</t>
  </si>
  <si>
    <t>D9</t>
  </si>
  <si>
    <t>E9</t>
  </si>
  <si>
    <t>F9</t>
  </si>
  <si>
    <t>G9</t>
  </si>
  <si>
    <t>B11</t>
  </si>
  <si>
    <t>C11</t>
  </si>
  <si>
    <t>D11</t>
  </si>
  <si>
    <t>E11</t>
  </si>
  <si>
    <t>F11</t>
  </si>
  <si>
    <t>G11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</si>
  <si>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</si>
  <si>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</si>
  <si>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</si>
  <si>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</si>
  <si>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</si>
  <si>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</si>
  <si>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</si>
  <si>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</si>
  <si>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</si>
  <si>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</si>
  <si>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</si>
  <si>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</si>
  <si>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RLU</t>
  </si>
  <si>
    <t>Table 1</t>
  </si>
  <si>
    <t>Test Substance Code / Sample ID</t>
  </si>
  <si>
    <r>
      <t>Note:</t>
    </r>
    <r>
      <rPr>
        <sz val="10"/>
        <rFont val="Arial"/>
        <family val="0"/>
      </rPr>
      <t xml:space="preserve">  Ensure that Induction is calculated properly for each experiment. See the Agonist Protocol for instructions.</t>
    </r>
  </si>
  <si>
    <t>Did the plate pass the following acceptance criteria as set by NICEATM?</t>
  </si>
  <si>
    <t>Criterion:</t>
  </si>
  <si>
    <t>Induction</t>
  </si>
  <si>
    <t>Pass\Fail</t>
  </si>
  <si>
    <t>Methoxychlor Control</t>
  </si>
  <si>
    <t>Raw Data Table</t>
  </si>
  <si>
    <t>Replicate 1</t>
  </si>
  <si>
    <t>Replicate 2</t>
  </si>
  <si>
    <t>Replicate 3</t>
  </si>
  <si>
    <t>Background Subtracted Data</t>
  </si>
  <si>
    <t>(ex. 14-Nov-07)</t>
  </si>
  <si>
    <t>Cell Lot #:</t>
  </si>
  <si>
    <t>Media Lot #:</t>
  </si>
  <si>
    <t>Unable to View Cells Due to Precipitate</t>
  </si>
  <si>
    <t>Date</t>
  </si>
  <si>
    <t>Color Key</t>
  </si>
  <si>
    <t>Red</t>
  </si>
  <si>
    <t>Pink</t>
  </si>
  <si>
    <t>Blue</t>
  </si>
  <si>
    <t>Green</t>
  </si>
  <si>
    <t>Black</t>
  </si>
  <si>
    <t>E2a</t>
  </si>
  <si>
    <t>E2b</t>
  </si>
  <si>
    <t>Estradiol Curve A (E2a)</t>
  </si>
  <si>
    <t>Estradiol Curve B (E2b)</t>
  </si>
  <si>
    <t>(average DMSO RLU)</t>
  </si>
  <si>
    <t>Test Name:</t>
  </si>
  <si>
    <t>Moderate Level of Precipitate</t>
  </si>
  <si>
    <t>High level of Precipitate</t>
  </si>
  <si>
    <t>DMSO Mean</t>
  </si>
  <si>
    <t>DMSO SD</t>
  </si>
  <si>
    <t>Mean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</si>
  <si>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</si>
  <si>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</si>
  <si>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</si>
  <si>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</si>
  <si>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</si>
  <si>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</si>
  <si>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</si>
  <si>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</si>
  <si>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</si>
  <si>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H2</t>
  </si>
  <si>
    <t>A3</t>
  </si>
  <si>
    <t>H3</t>
  </si>
  <si>
    <t>A4</t>
  </si>
  <si>
    <t>H4</t>
  </si>
  <si>
    <t>A5</t>
  </si>
  <si>
    <t>H5</t>
  </si>
  <si>
    <t>A6</t>
  </si>
  <si>
    <t>H6</t>
  </si>
  <si>
    <t>A7</t>
  </si>
  <si>
    <t>H7</t>
  </si>
  <si>
    <t>A8</t>
  </si>
  <si>
    <t>H8</t>
  </si>
  <si>
    <t>A9</t>
  </si>
  <si>
    <t>H9</t>
  </si>
  <si>
    <t>A10</t>
  </si>
  <si>
    <t>H10</t>
  </si>
  <si>
    <t>H11</t>
  </si>
  <si>
    <t>H12</t>
  </si>
  <si>
    <t>A11</t>
  </si>
  <si>
    <t>A12</t>
  </si>
  <si>
    <t>B12</t>
  </si>
  <si>
    <t>C12</t>
  </si>
  <si>
    <t>D12</t>
  </si>
  <si>
    <t>E12</t>
  </si>
  <si>
    <t>F12</t>
  </si>
  <si>
    <t>G12</t>
  </si>
  <si>
    <t>SD Adj RLU</t>
  </si>
  <si>
    <t>Concentration</t>
  </si>
  <si>
    <t>Mean Adj RLU</t>
  </si>
  <si>
    <t>SD</t>
  </si>
  <si>
    <t>Median Viability Score</t>
  </si>
  <si>
    <t>Test Substance</t>
  </si>
  <si>
    <t>Test Substance Code:</t>
  </si>
  <si>
    <r>
      <t>Note:</t>
    </r>
    <r>
      <rPr>
        <sz val="10"/>
        <rFont val="Arial"/>
        <family val="0"/>
      </rPr>
      <t xml:space="preserve">  Be sure the DMSO blanks are not significantly different in Table 1.  If they are, the average and st. dev. range must be readjusted in Table 2.</t>
    </r>
  </si>
  <si>
    <t>DMSO Lot #:</t>
  </si>
  <si>
    <t>QC Name:</t>
  </si>
  <si>
    <t>Standard:</t>
  </si>
  <si>
    <t>Mean Adjusted RLU</t>
  </si>
  <si>
    <t>DMSO Mean + 3x SD</t>
  </si>
  <si>
    <t>Avg Adj E2 RLU</t>
  </si>
  <si>
    <t># 1</t>
  </si>
  <si>
    <t># 2</t>
  </si>
  <si>
    <t>Name</t>
  </si>
  <si>
    <t>Name:</t>
  </si>
  <si>
    <t>Date:</t>
  </si>
  <si>
    <t>Plate #:</t>
  </si>
  <si>
    <t>(i.e. Ag 1, Ag 2, …)</t>
  </si>
  <si>
    <t>Comments:</t>
  </si>
  <si>
    <t>Avg. RLU</t>
  </si>
  <si>
    <t>Note Code</t>
  </si>
  <si>
    <t>Note Text</t>
  </si>
  <si>
    <t>Normal Cell Morphology</t>
  </si>
  <si>
    <t>Low Level of Cell Toxicity</t>
  </si>
  <si>
    <t>Moderate Level of Cell Toxicity</t>
  </si>
  <si>
    <t>High level of Cell Toxicity</t>
  </si>
  <si>
    <t>D</t>
  </si>
  <si>
    <t>E</t>
  </si>
  <si>
    <t>F</t>
  </si>
  <si>
    <t>G</t>
  </si>
  <si>
    <t>H</t>
  </si>
  <si>
    <t>Comments</t>
  </si>
  <si>
    <t>Cell name</t>
  </si>
  <si>
    <t>B3</t>
  </si>
  <si>
    <t>C3</t>
  </si>
  <si>
    <t>D3</t>
  </si>
  <si>
    <t>Plate Pass/Fail Table</t>
  </si>
  <si>
    <t>Testing Results Table</t>
  </si>
  <si>
    <t>Experiment</t>
  </si>
  <si>
    <t>Compound Tracking Worksheet:</t>
  </si>
  <si>
    <t>E2 Reference Standard</t>
  </si>
  <si>
    <t>Concentration (ug/ml)</t>
  </si>
  <si>
    <t>Avg E2 Reference Standard RLU</t>
  </si>
  <si>
    <t>Concentration ug/mL</t>
  </si>
  <si>
    <t>E3</t>
  </si>
  <si>
    <t>F3</t>
  </si>
  <si>
    <t>G3</t>
  </si>
  <si>
    <t>B5</t>
  </si>
  <si>
    <t>C5</t>
  </si>
  <si>
    <t>D5</t>
  </si>
  <si>
    <t>E5</t>
  </si>
  <si>
    <t>F5</t>
  </si>
  <si>
    <t>G5</t>
  </si>
  <si>
    <t>B7</t>
  </si>
  <si>
    <t>C7</t>
  </si>
  <si>
    <t>D7</t>
  </si>
  <si>
    <t>No Precipitate</t>
  </si>
  <si>
    <t>Low Level of Precipitate</t>
  </si>
  <si>
    <t>Test Substance Dilution (1:2 or 1:5)</t>
  </si>
  <si>
    <t>Test substance postive in this experiment? (Yes/No)</t>
  </si>
  <si>
    <t>Recommend Retest for this Substance? (Yes/No)</t>
  </si>
  <si>
    <t>Chemical 1</t>
  </si>
  <si>
    <t>Chemical 2</t>
  </si>
  <si>
    <t>Reviewer Name</t>
  </si>
  <si>
    <t>Enter Reviewer Name Here</t>
  </si>
  <si>
    <t>Enter Plate Identification Here</t>
  </si>
  <si>
    <t>Enter ID Number</t>
  </si>
  <si>
    <t>Enter ID Number</t>
  </si>
  <si>
    <t>Enter ID Number</t>
  </si>
  <si>
    <t>Enter Lot Number</t>
  </si>
  <si>
    <t>Enter Lot Number</t>
  </si>
  <si>
    <t>Enter Experimenter Name Here</t>
  </si>
  <si>
    <t>PACKARD OPTIPLATE 96</t>
  </si>
  <si>
    <t>No. of Intervals</t>
  </si>
  <si>
    <t>Interval Time [s]</t>
  </si>
  <si>
    <t>Layout</t>
  </si>
  <si>
    <t>XDS 96 well (Inside)</t>
  </si>
  <si>
    <t>Tot. Meas. Time/Well [s]</t>
  </si>
  <si>
    <t>Start Measurement [s]</t>
  </si>
  <si>
    <t>Start Injection 1 [s]</t>
  </si>
  <si>
    <t>Start Injection 2 [s]</t>
  </si>
  <si>
    <t>Test Type</t>
  </si>
  <si>
    <t>Well Mode</t>
  </si>
  <si>
    <t>Reading Direction</t>
  </si>
  <si>
    <t>vertical</t>
  </si>
  <si>
    <t>Calculation Range</t>
  </si>
  <si>
    <t>Start</t>
  </si>
  <si>
    <t>Stop</t>
  </si>
  <si>
    <t>Microplate Reader</t>
  </si>
  <si>
    <t>Concentration (ug/mL)</t>
  </si>
  <si>
    <t>Table 2</t>
  </si>
  <si>
    <t>20 hour exposure</t>
  </si>
  <si>
    <t>B2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</si>
</sst>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E+00"/>
    <numFmt numFmtId="170" formatCode="0.000"/>
    <numFmt numFmtId="171" formatCode="0.E+00"/>
    <numFmt numFmtId="172" formatCode="dd\-mmm\-yy"/>
    <numFmt numFmtId="173" formatCode="0.0000"/>
    <numFmt numFmtId="174" formatCode="0.0.E+00"/>
    <numFmt numFmtId="175" formatCode="0.00.E+0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/dd/yy"/>
    <numFmt numFmtId="181" formatCode="[$-409]dddd\,\ mmmm\ dd\,\ yyyy"/>
    <numFmt numFmtId="182" formatCode="[$-409]d\-mmm\-yy;@"/>
    <numFmt numFmtId="183" formatCode="0.00E+00"/>
    <numFmt numFmtId="184" formatCode="0.0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b/>
      <u val="single"/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11"/>
      <name val="Arial"/>
      <family val="2"/>
    </font>
    <font>
      <sz val="10"/>
      <color indexed="57"/>
      <name val="Arial"/>
      <family val="2"/>
    </font>
    <font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6"/>
      <name val="Arial"/>
      <family val="0"/>
    </font>
    <font>
      <b/>
      <u val="single"/>
      <sz val="10"/>
      <color indexed="58"/>
      <name val="Arial"/>
      <family val="2"/>
    </font>
    <font>
      <b/>
      <u val="single"/>
      <sz val="11"/>
      <color indexed="58"/>
      <name val="Arial"/>
      <family val="2"/>
    </font>
    <font>
      <sz val="10"/>
      <color indexed="58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1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8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b/>
      <sz val="11"/>
      <color indexed="18"/>
      <name val="Arial"/>
      <family val="2"/>
    </font>
    <font>
      <sz val="11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sz val="15.75"/>
      <color indexed="8"/>
      <name val="Arial"/>
      <family val="0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Symbol"/>
      <family val="1"/>
    </font>
    <font>
      <sz val="5.2"/>
      <color indexed="8"/>
      <name val="Arial"/>
      <family val="2"/>
    </font>
    <font>
      <sz val="10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63"/>
      </top>
      <bottom style="thick"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22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22"/>
      </right>
      <top style="thick">
        <color indexed="63"/>
      </top>
      <bottom style="thick"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24" fillId="3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7" borderId="1" applyNumberFormat="0" applyAlignment="0" applyProtection="0"/>
    <xf numFmtId="0" fontId="68" fillId="0" borderId="6" applyNumberFormat="0" applyFill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70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11" fontId="0" fillId="0" borderId="0" xfId="0" applyNumberFormat="1" applyAlignment="1">
      <alignment horizontal="center"/>
    </xf>
    <xf numFmtId="0" fontId="5" fillId="24" borderId="10" xfId="57" applyFont="1" applyFill="1" applyBorder="1" applyAlignment="1">
      <alignment horizontal="center"/>
      <protection/>
    </xf>
    <xf numFmtId="0" fontId="5" fillId="24" borderId="0" xfId="57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4" borderId="0" xfId="0" applyFont="1" applyFill="1" applyAlignment="1">
      <alignment horizontal="center"/>
    </xf>
    <xf numFmtId="0" fontId="1" fillId="0" borderId="0" xfId="0" applyFont="1" applyAlignment="1">
      <alignment horizontal="center" shrinkToFit="1"/>
    </xf>
    <xf numFmtId="0" fontId="7" fillId="0" borderId="0" xfId="0" applyFont="1" applyFill="1" applyAlignment="1">
      <alignment horizontal="right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 quotePrefix="1">
      <alignment horizontal="center"/>
    </xf>
    <xf numFmtId="0" fontId="8" fillId="24" borderId="0" xfId="57" applyFont="1" applyFill="1" applyBorder="1">
      <alignment/>
      <protection/>
    </xf>
    <xf numFmtId="1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8" fillId="4" borderId="11" xfId="57" applyFont="1" applyFill="1" applyBorder="1">
      <alignment/>
      <protection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57" applyFont="1" applyFill="1" applyBorder="1" applyAlignment="1">
      <alignment wrapText="1"/>
      <protection/>
    </xf>
    <xf numFmtId="0" fontId="8" fillId="4" borderId="12" xfId="0" applyFont="1" applyFill="1" applyBorder="1" applyAlignment="1">
      <alignment/>
    </xf>
    <xf numFmtId="0" fontId="1" fillId="0" borderId="13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19" fillId="0" borderId="14" xfId="0" applyFont="1" applyBorder="1" applyAlignment="1">
      <alignment horizontal="center"/>
    </xf>
    <xf numFmtId="11" fontId="20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shrinkToFit="1"/>
    </xf>
    <xf numFmtId="0" fontId="7" fillId="25" borderId="12" xfId="0" applyFont="1" applyFill="1" applyBorder="1" applyAlignment="1">
      <alignment/>
    </xf>
    <xf numFmtId="0" fontId="9" fillId="25" borderId="12" xfId="0" applyFont="1" applyFill="1" applyBorder="1" applyAlignment="1">
      <alignment/>
    </xf>
    <xf numFmtId="0" fontId="17" fillId="22" borderId="12" xfId="0" applyFont="1" applyFill="1" applyBorder="1" applyAlignment="1">
      <alignment/>
    </xf>
    <xf numFmtId="0" fontId="6" fillId="0" borderId="0" xfId="57" applyFont="1" applyFill="1" applyBorder="1" applyAlignment="1">
      <alignment/>
      <protection/>
    </xf>
    <xf numFmtId="0" fontId="14" fillId="4" borderId="15" xfId="57" applyFont="1" applyFill="1" applyBorder="1">
      <alignment/>
      <protection/>
    </xf>
    <xf numFmtId="0" fontId="14" fillId="4" borderId="16" xfId="0" applyFont="1" applyFill="1" applyBorder="1" applyAlignment="1">
      <alignment/>
    </xf>
    <xf numFmtId="1" fontId="8" fillId="4" borderId="12" xfId="57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17" fillId="22" borderId="0" xfId="0" applyNumberFormat="1" applyFont="1" applyFill="1" applyBorder="1" applyAlignment="1">
      <alignment/>
    </xf>
    <xf numFmtId="1" fontId="17" fillId="22" borderId="0" xfId="0" applyNumberFormat="1" applyFont="1" applyFill="1" applyBorder="1" applyAlignment="1">
      <alignment/>
    </xf>
    <xf numFmtId="11" fontId="17" fillId="22" borderId="15" xfId="0" applyNumberFormat="1" applyFont="1" applyFill="1" applyBorder="1" applyAlignment="1">
      <alignment horizontal="center"/>
    </xf>
    <xf numFmtId="2" fontId="17" fillId="22" borderId="18" xfId="0" applyNumberFormat="1" applyFont="1" applyFill="1" applyBorder="1" applyAlignment="1">
      <alignment/>
    </xf>
    <xf numFmtId="1" fontId="17" fillId="22" borderId="18" xfId="0" applyNumberFormat="1" applyFont="1" applyFill="1" applyBorder="1" applyAlignment="1">
      <alignment/>
    </xf>
    <xf numFmtId="1" fontId="16" fillId="4" borderId="19" xfId="0" applyNumberFormat="1" applyFont="1" applyFill="1" applyBorder="1" applyAlignment="1">
      <alignment horizontal="center"/>
    </xf>
    <xf numFmtId="11" fontId="16" fillId="4" borderId="19" xfId="0" applyNumberFormat="1" applyFont="1" applyFill="1" applyBorder="1" applyAlignment="1">
      <alignment horizontal="center"/>
    </xf>
    <xf numFmtId="11" fontId="8" fillId="4" borderId="20" xfId="0" applyNumberFormat="1" applyFont="1" applyFill="1" applyBorder="1" applyAlignment="1">
      <alignment/>
    </xf>
    <xf numFmtId="11" fontId="8" fillId="4" borderId="0" xfId="0" applyNumberFormat="1" applyFont="1" applyFill="1" applyBorder="1" applyAlignment="1">
      <alignment/>
    </xf>
    <xf numFmtId="0" fontId="8" fillId="4" borderId="0" xfId="0" applyNumberFormat="1" applyFont="1" applyFill="1" applyBorder="1" applyAlignment="1">
      <alignment/>
    </xf>
    <xf numFmtId="11" fontId="8" fillId="4" borderId="15" xfId="0" applyNumberFormat="1" applyFont="1" applyFill="1" applyBorder="1" applyAlignment="1">
      <alignment/>
    </xf>
    <xf numFmtId="11" fontId="8" fillId="4" borderId="18" xfId="0" applyNumberFormat="1" applyFont="1" applyFill="1" applyBorder="1" applyAlignment="1">
      <alignment/>
    </xf>
    <xf numFmtId="0" fontId="8" fillId="4" borderId="18" xfId="0" applyNumberFormat="1" applyFont="1" applyFill="1" applyBorder="1" applyAlignment="1">
      <alignment/>
    </xf>
    <xf numFmtId="1" fontId="6" fillId="0" borderId="21" xfId="0" applyNumberFormat="1" applyFont="1" applyBorder="1" applyAlignment="1">
      <alignment horizontal="center"/>
    </xf>
    <xf numFmtId="11" fontId="0" fillId="0" borderId="2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7" borderId="22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57" applyFont="1" applyFill="1" applyBorder="1">
      <alignment/>
      <protection/>
    </xf>
    <xf numFmtId="0" fontId="0" fillId="0" borderId="0" xfId="0" applyFont="1" applyAlignment="1">
      <alignment/>
    </xf>
    <xf numFmtId="0" fontId="0" fillId="24" borderId="23" xfId="57" applyFont="1" applyFill="1" applyBorder="1">
      <alignment/>
      <protection/>
    </xf>
    <xf numFmtId="0" fontId="0" fillId="24" borderId="24" xfId="57" applyFont="1" applyFill="1" applyBorder="1">
      <alignment/>
      <protection/>
    </xf>
    <xf numFmtId="0" fontId="0" fillId="24" borderId="10" xfId="57" applyFont="1" applyFill="1" applyBorder="1">
      <alignment/>
      <protection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 horizontal="center"/>
    </xf>
    <xf numFmtId="0" fontId="6" fillId="24" borderId="10" xfId="57" applyFont="1" applyFill="1" applyBorder="1" applyAlignment="1">
      <alignment horizontal="center"/>
      <protection/>
    </xf>
    <xf numFmtId="0" fontId="6" fillId="24" borderId="0" xfId="57" applyFont="1" applyFill="1" applyBorder="1" applyAlignment="1">
      <alignment horizontal="center"/>
      <protection/>
    </xf>
    <xf numFmtId="0" fontId="11" fillId="25" borderId="25" xfId="57" applyFont="1" applyFill="1" applyBorder="1" applyAlignment="1">
      <alignment horizontal="center"/>
      <protection/>
    </xf>
    <xf numFmtId="0" fontId="13" fillId="25" borderId="25" xfId="57" applyFont="1" applyFill="1" applyBorder="1" applyAlignment="1">
      <alignment horizontal="center"/>
      <protection/>
    </xf>
    <xf numFmtId="0" fontId="29" fillId="25" borderId="25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center"/>
      <protection/>
    </xf>
    <xf numFmtId="0" fontId="31" fillId="0" borderId="0" xfId="57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>
      <alignment/>
      <protection/>
    </xf>
    <xf numFmtId="0" fontId="32" fillId="0" borderId="0" xfId="57" applyFont="1" applyFill="1" applyBorder="1">
      <alignment/>
      <protection/>
    </xf>
    <xf numFmtId="0" fontId="33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24" borderId="0" xfId="57" applyFont="1" applyFill="1" applyBorder="1">
      <alignment/>
      <protection/>
    </xf>
    <xf numFmtId="0" fontId="0" fillId="0" borderId="0" xfId="0" applyFont="1" applyAlignment="1">
      <alignment/>
    </xf>
    <xf numFmtId="0" fontId="0" fillId="24" borderId="10" xfId="57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4" borderId="0" xfId="57" applyFont="1" applyFill="1" applyBorder="1">
      <alignment/>
      <protection/>
    </xf>
    <xf numFmtId="1" fontId="0" fillId="7" borderId="26" xfId="57" applyNumberFormat="1" applyFont="1" applyFill="1" applyBorder="1" applyAlignment="1">
      <alignment vertical="center"/>
      <protection/>
    </xf>
    <xf numFmtId="1" fontId="0" fillId="7" borderId="27" xfId="57" applyNumberFormat="1" applyFont="1" applyFill="1" applyBorder="1" applyAlignment="1">
      <alignment vertical="center"/>
      <protection/>
    </xf>
    <xf numFmtId="1" fontId="17" fillId="22" borderId="28" xfId="57" applyNumberFormat="1" applyFont="1" applyFill="1" applyBorder="1" applyAlignment="1">
      <alignment vertical="center"/>
      <protection/>
    </xf>
    <xf numFmtId="1" fontId="7" fillId="6" borderId="26" xfId="57" applyNumberFormat="1" applyFont="1" applyFill="1" applyBorder="1" applyAlignment="1">
      <alignment vertical="center"/>
      <protection/>
    </xf>
    <xf numFmtId="0" fontId="7" fillId="6" borderId="29" xfId="0" applyFont="1" applyFill="1" applyBorder="1" applyAlignment="1">
      <alignment/>
    </xf>
    <xf numFmtId="1" fontId="7" fillId="6" borderId="27" xfId="57" applyNumberFormat="1" applyFont="1" applyFill="1" applyBorder="1" applyAlignment="1">
      <alignment vertical="center"/>
      <protection/>
    </xf>
    <xf numFmtId="1" fontId="9" fillId="6" borderId="30" xfId="57" applyNumberFormat="1" applyFont="1" applyFill="1" applyBorder="1" applyAlignment="1">
      <alignment vertical="center"/>
      <protection/>
    </xf>
    <xf numFmtId="1" fontId="9" fillId="6" borderId="31" xfId="57" applyNumberFormat="1" applyFont="1" applyFill="1" applyBorder="1" applyAlignment="1">
      <alignment vertical="center"/>
      <protection/>
    </xf>
    <xf numFmtId="1" fontId="17" fillId="22" borderId="32" xfId="57" applyNumberFormat="1" applyFont="1" applyFill="1" applyBorder="1" applyAlignment="1">
      <alignment vertical="center"/>
      <protection/>
    </xf>
    <xf numFmtId="0" fontId="0" fillId="24" borderId="10" xfId="57" applyFont="1" applyFill="1" applyBorder="1">
      <alignment/>
      <protection/>
    </xf>
    <xf numFmtId="1" fontId="0" fillId="24" borderId="0" xfId="57" applyNumberFormat="1" applyFont="1" applyFill="1" applyBorder="1">
      <alignment/>
      <protection/>
    </xf>
    <xf numFmtId="1" fontId="8" fillId="4" borderId="33" xfId="57" applyNumberFormat="1" applyFont="1" applyFill="1" applyBorder="1" applyAlignment="1">
      <alignment vertical="center"/>
      <protection/>
    </xf>
    <xf numFmtId="1" fontId="8" fillId="4" borderId="21" xfId="57" applyNumberFormat="1" applyFont="1" applyFill="1" applyBorder="1" applyAlignment="1">
      <alignment vertical="center"/>
      <protection/>
    </xf>
    <xf numFmtId="1" fontId="0" fillId="7" borderId="20" xfId="57" applyNumberFormat="1" applyFont="1" applyFill="1" applyBorder="1" applyAlignment="1">
      <alignment vertical="center"/>
      <protection/>
    </xf>
    <xf numFmtId="1" fontId="0" fillId="7" borderId="0" xfId="57" applyNumberFormat="1" applyFont="1" applyFill="1" applyBorder="1" applyAlignment="1">
      <alignment vertical="center"/>
      <protection/>
    </xf>
    <xf numFmtId="1" fontId="17" fillId="22" borderId="21" xfId="57" applyNumberFormat="1" applyFont="1" applyFill="1" applyBorder="1" applyAlignment="1">
      <alignment vertical="center"/>
      <protection/>
    </xf>
    <xf numFmtId="1" fontId="7" fillId="6" borderId="20" xfId="57" applyNumberFormat="1" applyFont="1" applyFill="1" applyBorder="1" applyAlignment="1">
      <alignment vertical="center"/>
      <protection/>
    </xf>
    <xf numFmtId="1" fontId="7" fillId="6" borderId="0" xfId="57" applyNumberFormat="1" applyFont="1" applyFill="1" applyBorder="1" applyAlignment="1">
      <alignment vertical="center"/>
      <protection/>
    </xf>
    <xf numFmtId="1" fontId="9" fillId="6" borderId="15" xfId="57" applyNumberFormat="1" applyFont="1" applyFill="1" applyBorder="1" applyAlignment="1">
      <alignment vertical="center"/>
      <protection/>
    </xf>
    <xf numFmtId="1" fontId="9" fillId="6" borderId="18" xfId="57" applyNumberFormat="1" applyFont="1" applyFill="1" applyBorder="1" applyAlignment="1">
      <alignment vertical="center"/>
      <protection/>
    </xf>
    <xf numFmtId="1" fontId="17" fillId="22" borderId="11" xfId="57" applyNumberFormat="1" applyFont="1" applyFill="1" applyBorder="1" applyAlignment="1">
      <alignment vertical="center"/>
      <protection/>
    </xf>
    <xf numFmtId="0" fontId="8" fillId="4" borderId="34" xfId="0" applyFont="1" applyFill="1" applyBorder="1" applyAlignment="1">
      <alignment/>
    </xf>
    <xf numFmtId="1" fontId="8" fillId="4" borderId="35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4" borderId="18" xfId="57" applyFont="1" applyFill="1" applyBorder="1">
      <alignment/>
      <protection/>
    </xf>
    <xf numFmtId="0" fontId="0" fillId="0" borderId="12" xfId="0" applyFont="1" applyBorder="1" applyAlignment="1">
      <alignment/>
    </xf>
    <xf numFmtId="11" fontId="0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24" borderId="0" xfId="0" applyFont="1" applyFill="1" applyAlignment="1">
      <alignment horizontal="center"/>
    </xf>
    <xf numFmtId="11" fontId="0" fillId="24" borderId="0" xfId="0" applyNumberFormat="1" applyFont="1" applyFill="1" applyAlignment="1">
      <alignment horizontal="center"/>
    </xf>
    <xf numFmtId="11" fontId="0" fillId="24" borderId="0" xfId="0" applyNumberFormat="1" applyFont="1" applyFill="1" applyAlignment="1" quotePrefix="1">
      <alignment horizontal="center"/>
    </xf>
    <xf numFmtId="2" fontId="0" fillId="24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/>
    </xf>
    <xf numFmtId="11" fontId="0" fillId="7" borderId="36" xfId="0" applyNumberFormat="1" applyFont="1" applyFill="1" applyBorder="1" applyAlignment="1">
      <alignment horizontal="center" shrinkToFit="1"/>
    </xf>
    <xf numFmtId="11" fontId="0" fillId="7" borderId="37" xfId="0" applyNumberFormat="1" applyFont="1" applyFill="1" applyBorder="1" applyAlignment="1">
      <alignment horizontal="center" shrinkToFit="1"/>
    </xf>
    <xf numFmtId="11" fontId="7" fillId="6" borderId="36" xfId="0" applyNumberFormat="1" applyFont="1" applyFill="1" applyBorder="1" applyAlignment="1">
      <alignment horizontal="center" shrinkToFit="1"/>
    </xf>
    <xf numFmtId="11" fontId="7" fillId="6" borderId="37" xfId="0" applyNumberFormat="1" applyFont="1" applyFill="1" applyBorder="1" applyAlignment="1">
      <alignment horizontal="center" shrinkToFit="1"/>
    </xf>
    <xf numFmtId="11" fontId="9" fillId="6" borderId="36" xfId="0" applyNumberFormat="1" applyFont="1" applyFill="1" applyBorder="1" applyAlignment="1">
      <alignment horizontal="center" shrinkToFit="1"/>
    </xf>
    <xf numFmtId="11" fontId="9" fillId="6" borderId="37" xfId="0" applyNumberFormat="1" applyFont="1" applyFill="1" applyBorder="1" applyAlignment="1">
      <alignment horizontal="center" shrinkToFit="1"/>
    </xf>
    <xf numFmtId="11" fontId="0" fillId="24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1" fontId="0" fillId="24" borderId="0" xfId="0" applyNumberFormat="1" applyFont="1" applyFill="1" applyAlignment="1">
      <alignment horizontal="center"/>
    </xf>
    <xf numFmtId="11" fontId="0" fillId="24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11" fontId="0" fillId="24" borderId="0" xfId="0" applyNumberFormat="1" applyFont="1" applyFill="1" applyAlignment="1">
      <alignment horizontal="left"/>
    </xf>
    <xf numFmtId="0" fontId="0" fillId="24" borderId="0" xfId="0" applyFont="1" applyFill="1" applyAlignment="1">
      <alignment horizontal="left"/>
    </xf>
    <xf numFmtId="11" fontId="0" fillId="0" borderId="0" xfId="0" applyNumberFormat="1" applyFont="1" applyBorder="1" applyAlignment="1">
      <alignment horizontal="center"/>
    </xf>
    <xf numFmtId="2" fontId="0" fillId="4" borderId="34" xfId="0" applyNumberFormat="1" applyFont="1" applyFill="1" applyBorder="1" applyAlignment="1">
      <alignment/>
    </xf>
    <xf numFmtId="9" fontId="0" fillId="4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quotePrefix="1">
      <alignment horizontal="center"/>
    </xf>
    <xf numFmtId="9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1" fontId="0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/>
    </xf>
    <xf numFmtId="0" fontId="1" fillId="4" borderId="18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1" fillId="0" borderId="38" xfId="0" applyFont="1" applyBorder="1" applyAlignment="1">
      <alignment horizontal="center" shrinkToFit="1"/>
    </xf>
    <xf numFmtId="1" fontId="0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3" fillId="0" borderId="40" xfId="0" applyFont="1" applyBorder="1" applyAlignment="1" applyProtection="1">
      <alignment/>
      <protection/>
    </xf>
    <xf numFmtId="11" fontId="23" fillId="0" borderId="20" xfId="0" applyNumberFormat="1" applyFont="1" applyBorder="1" applyAlignment="1" applyProtection="1">
      <alignment horizontal="right"/>
      <protection locked="0"/>
    </xf>
    <xf numFmtId="11" fontId="0" fillId="0" borderId="21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0" fontId="0" fillId="0" borderId="40" xfId="0" applyFont="1" applyBorder="1" applyAlignment="1" applyProtection="1">
      <alignment/>
      <protection/>
    </xf>
    <xf numFmtId="11" fontId="0" fillId="0" borderId="21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23" fillId="0" borderId="41" xfId="0" applyFont="1" applyBorder="1" applyAlignment="1" applyProtection="1">
      <alignment/>
      <protection/>
    </xf>
    <xf numFmtId="11" fontId="0" fillId="0" borderId="42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center"/>
    </xf>
    <xf numFmtId="0" fontId="0" fillId="0" borderId="41" xfId="0" applyFont="1" applyBorder="1" applyAlignment="1" applyProtection="1">
      <alignment/>
      <protection/>
    </xf>
    <xf numFmtId="0" fontId="8" fillId="4" borderId="43" xfId="0" applyFont="1" applyFill="1" applyBorder="1" applyAlignment="1" applyProtection="1">
      <alignment horizontal="center"/>
      <protection locked="0"/>
    </xf>
    <xf numFmtId="1" fontId="8" fillId="4" borderId="17" xfId="0" applyNumberFormat="1" applyFont="1" applyFill="1" applyBorder="1" applyAlignment="1">
      <alignment horizontal="center"/>
    </xf>
    <xf numFmtId="0" fontId="17" fillId="22" borderId="41" xfId="0" applyFont="1" applyFill="1" applyBorder="1" applyAlignment="1" applyProtection="1">
      <alignment/>
      <protection/>
    </xf>
    <xf numFmtId="1" fontId="17" fillId="22" borderId="44" xfId="0" applyNumberFormat="1" applyFont="1" applyFill="1" applyBorder="1" applyAlignment="1">
      <alignment horizontal="center"/>
    </xf>
    <xf numFmtId="0" fontId="8" fillId="4" borderId="45" xfId="0" applyFont="1" applyFill="1" applyBorder="1" applyAlignment="1" applyProtection="1">
      <alignment/>
      <protection/>
    </xf>
    <xf numFmtId="0" fontId="8" fillId="4" borderId="14" xfId="0" applyFont="1" applyFill="1" applyBorder="1" applyAlignment="1" applyProtection="1">
      <alignment horizontal="right"/>
      <protection locked="0"/>
    </xf>
    <xf numFmtId="0" fontId="17" fillId="22" borderId="45" xfId="0" applyFont="1" applyFill="1" applyBorder="1" applyAlignment="1" applyProtection="1">
      <alignment/>
      <protection/>
    </xf>
    <xf numFmtId="0" fontId="17" fillId="22" borderId="46" xfId="0" applyFont="1" applyFill="1" applyBorder="1" applyAlignment="1" applyProtection="1">
      <alignment horizontal="center" shrinkToFit="1"/>
      <protection locked="0"/>
    </xf>
    <xf numFmtId="1" fontId="0" fillId="0" borderId="0" xfId="0" applyNumberFormat="1" applyFont="1" applyAlignment="1">
      <alignment horizontal="center"/>
    </xf>
    <xf numFmtId="0" fontId="8" fillId="4" borderId="47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 shrinkToFi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4" xfId="0" applyFont="1" applyBorder="1" applyAlignment="1">
      <alignment horizontal="center" shrinkToFit="1"/>
    </xf>
    <xf numFmtId="0" fontId="0" fillId="0" borderId="48" xfId="0" applyFont="1" applyBorder="1" applyAlignment="1">
      <alignment horizontal="center" wrapText="1" shrinkToFit="1"/>
    </xf>
    <xf numFmtId="0" fontId="23" fillId="0" borderId="48" xfId="0" applyFont="1" applyBorder="1" applyAlignment="1" applyProtection="1">
      <alignment horizontal="center" wrapText="1" shrinkToFit="1"/>
      <protection locked="0"/>
    </xf>
    <xf numFmtId="0" fontId="0" fillId="0" borderId="48" xfId="0" applyFont="1" applyFill="1" applyBorder="1" applyAlignment="1" applyProtection="1">
      <alignment horizontal="center" wrapText="1" shrinkToFit="1"/>
      <protection locked="0"/>
    </xf>
    <xf numFmtId="0" fontId="0" fillId="0" borderId="48" xfId="0" applyFont="1" applyFill="1" applyBorder="1" applyAlignment="1">
      <alignment horizontal="center" wrapText="1" shrinkToFit="1"/>
    </xf>
    <xf numFmtId="0" fontId="0" fillId="0" borderId="48" xfId="0" applyFont="1" applyBorder="1" applyAlignment="1">
      <alignment horizontal="center" wrapText="1" shrinkToFit="1"/>
    </xf>
    <xf numFmtId="0" fontId="0" fillId="0" borderId="43" xfId="0" applyFont="1" applyBorder="1" applyAlignment="1">
      <alignment horizontal="center" wrapText="1" shrinkToFit="1"/>
    </xf>
    <xf numFmtId="0" fontId="8" fillId="4" borderId="46" xfId="0" applyFont="1" applyFill="1" applyBorder="1" applyAlignment="1" applyProtection="1">
      <alignment horizontal="center" wrapText="1" shrinkToFit="1"/>
      <protection locked="0"/>
    </xf>
    <xf numFmtId="1" fontId="0" fillId="24" borderId="0" xfId="57" applyNumberFormat="1" applyFont="1" applyFill="1" applyBorder="1">
      <alignment/>
      <protection/>
    </xf>
    <xf numFmtId="1" fontId="0" fillId="0" borderId="49" xfId="57" applyNumberFormat="1" applyFont="1" applyFill="1" applyBorder="1" applyAlignment="1">
      <alignment vertical="center"/>
      <protection/>
    </xf>
    <xf numFmtId="1" fontId="0" fillId="0" borderId="19" xfId="57" applyNumberFormat="1" applyFont="1" applyFill="1" applyBorder="1" applyAlignment="1">
      <alignment vertical="center"/>
      <protection/>
    </xf>
    <xf numFmtId="1" fontId="0" fillId="0" borderId="20" xfId="57" applyNumberFormat="1" applyFont="1" applyFill="1" applyBorder="1" applyAlignment="1">
      <alignment vertical="center"/>
      <protection/>
    </xf>
    <xf numFmtId="1" fontId="0" fillId="0" borderId="0" xfId="57" applyNumberFormat="1" applyFont="1" applyFill="1" applyBorder="1" applyAlignment="1">
      <alignment vertical="center"/>
      <protection/>
    </xf>
    <xf numFmtId="1" fontId="0" fillId="0" borderId="50" xfId="57" applyNumberFormat="1" applyFont="1" applyFill="1" applyBorder="1" applyAlignment="1">
      <alignment vertical="center"/>
      <protection/>
    </xf>
    <xf numFmtId="1" fontId="0" fillId="0" borderId="51" xfId="57" applyNumberFormat="1" applyFont="1" applyFill="1" applyBorder="1" applyAlignment="1">
      <alignment vertical="center"/>
      <protection/>
    </xf>
    <xf numFmtId="1" fontId="0" fillId="0" borderId="52" xfId="57" applyNumberFormat="1" applyFont="1" applyFill="1" applyBorder="1" applyAlignment="1">
      <alignment vertical="center"/>
      <protection/>
    </xf>
    <xf numFmtId="1" fontId="0" fillId="0" borderId="26" xfId="57" applyNumberFormat="1" applyFont="1" applyFill="1" applyBorder="1" applyAlignment="1">
      <alignment vertical="center"/>
      <protection/>
    </xf>
    <xf numFmtId="0" fontId="0" fillId="0" borderId="22" xfId="0" applyFont="1" applyFill="1" applyBorder="1" applyAlignment="1">
      <alignment/>
    </xf>
    <xf numFmtId="1" fontId="0" fillId="0" borderId="27" xfId="57" applyNumberFormat="1" applyFont="1" applyFill="1" applyBorder="1" applyAlignment="1">
      <alignment vertical="center"/>
      <protection/>
    </xf>
    <xf numFmtId="0" fontId="0" fillId="7" borderId="12" xfId="0" applyFont="1" applyFill="1" applyBorder="1" applyAlignment="1">
      <alignment/>
    </xf>
    <xf numFmtId="0" fontId="0" fillId="7" borderId="40" xfId="0" applyFont="1" applyFill="1" applyBorder="1" applyAlignment="1" applyProtection="1">
      <alignment/>
      <protection/>
    </xf>
    <xf numFmtId="11" fontId="23" fillId="7" borderId="20" xfId="0" applyNumberFormat="1" applyFont="1" applyFill="1" applyBorder="1" applyAlignment="1" applyProtection="1">
      <alignment horizontal="right"/>
      <protection locked="0"/>
    </xf>
    <xf numFmtId="11" fontId="0" fillId="7" borderId="21" xfId="0" applyNumberFormat="1" applyFont="1" applyFill="1" applyBorder="1" applyAlignment="1">
      <alignment horizontal="left"/>
    </xf>
    <xf numFmtId="0" fontId="0" fillId="7" borderId="53" xfId="0" applyFont="1" applyFill="1" applyBorder="1" applyAlignment="1">
      <alignment horizontal="center" wrapText="1" shrinkToFit="1"/>
    </xf>
    <xf numFmtId="0" fontId="0" fillId="7" borderId="48" xfId="0" applyFont="1" applyFill="1" applyBorder="1" applyAlignment="1">
      <alignment horizontal="center" wrapText="1" shrinkToFit="1"/>
    </xf>
    <xf numFmtId="0" fontId="23" fillId="7" borderId="48" xfId="0" applyFont="1" applyFill="1" applyBorder="1" applyAlignment="1" applyProtection="1">
      <alignment horizontal="center" wrapText="1" shrinkToFit="1"/>
      <protection locked="0"/>
    </xf>
    <xf numFmtId="0" fontId="0" fillId="7" borderId="48" xfId="0" applyFont="1" applyFill="1" applyBorder="1" applyAlignment="1" applyProtection="1">
      <alignment horizontal="center" wrapText="1" shrinkToFit="1"/>
      <protection locked="0"/>
    </xf>
    <xf numFmtId="0" fontId="0" fillId="7" borderId="41" xfId="0" applyFont="1" applyFill="1" applyBorder="1" applyAlignment="1" applyProtection="1">
      <alignment/>
      <protection/>
    </xf>
    <xf numFmtId="11" fontId="0" fillId="7" borderId="42" xfId="0" applyNumberFormat="1" applyFont="1" applyFill="1" applyBorder="1" applyAlignment="1">
      <alignment horizontal="left"/>
    </xf>
    <xf numFmtId="0" fontId="0" fillId="7" borderId="43" xfId="0" applyFont="1" applyFill="1" applyBorder="1" applyAlignment="1">
      <alignment horizontal="center" wrapText="1" shrinkToFit="1"/>
    </xf>
    <xf numFmtId="1" fontId="0" fillId="7" borderId="39" xfId="0" applyNumberFormat="1" applyFont="1" applyFill="1" applyBorder="1" applyAlignment="1">
      <alignment horizontal="center"/>
    </xf>
    <xf numFmtId="0" fontId="0" fillId="7" borderId="48" xfId="0" applyFont="1" applyFill="1" applyBorder="1" applyAlignment="1">
      <alignment horizontal="center" shrinkToFit="1"/>
    </xf>
    <xf numFmtId="1" fontId="0" fillId="7" borderId="54" xfId="0" applyNumberFormat="1" applyFont="1" applyFill="1" applyBorder="1" applyAlignment="1">
      <alignment horizontal="center"/>
    </xf>
    <xf numFmtId="0" fontId="23" fillId="7" borderId="48" xfId="0" applyFont="1" applyFill="1" applyBorder="1" applyAlignment="1" applyProtection="1">
      <alignment horizontal="center" shrinkToFit="1"/>
      <protection locked="0"/>
    </xf>
    <xf numFmtId="0" fontId="0" fillId="7" borderId="48" xfId="0" applyFont="1" applyFill="1" applyBorder="1" applyAlignment="1" applyProtection="1">
      <alignment horizontal="center" shrinkToFit="1"/>
      <protection locked="0"/>
    </xf>
    <xf numFmtId="1" fontId="0" fillId="7" borderId="44" xfId="0" applyNumberFormat="1" applyFont="1" applyFill="1" applyBorder="1" applyAlignment="1">
      <alignment horizontal="center"/>
    </xf>
    <xf numFmtId="0" fontId="0" fillId="7" borderId="43" xfId="0" applyFont="1" applyFill="1" applyBorder="1" applyAlignment="1">
      <alignment horizontal="center" shrinkToFit="1"/>
    </xf>
    <xf numFmtId="0" fontId="7" fillId="25" borderId="48" xfId="0" applyFont="1" applyFill="1" applyBorder="1" applyAlignment="1" applyProtection="1">
      <alignment horizontal="center" shrinkToFit="1"/>
      <protection locked="0"/>
    </xf>
    <xf numFmtId="1" fontId="7" fillId="25" borderId="39" xfId="0" applyNumberFormat="1" applyFont="1" applyFill="1" applyBorder="1" applyAlignment="1">
      <alignment horizontal="center"/>
    </xf>
    <xf numFmtId="1" fontId="7" fillId="25" borderId="54" xfId="0" applyNumberFormat="1" applyFont="1" applyFill="1" applyBorder="1" applyAlignment="1">
      <alignment horizontal="center"/>
    </xf>
    <xf numFmtId="0" fontId="7" fillId="25" borderId="43" xfId="0" applyFont="1" applyFill="1" applyBorder="1" applyAlignment="1" applyProtection="1">
      <alignment horizontal="center" shrinkToFit="1"/>
      <protection locked="0"/>
    </xf>
    <xf numFmtId="1" fontId="7" fillId="25" borderId="44" xfId="0" applyNumberFormat="1" applyFont="1" applyFill="1" applyBorder="1" applyAlignment="1">
      <alignment horizontal="center"/>
    </xf>
    <xf numFmtId="0" fontId="9" fillId="25" borderId="48" xfId="0" applyFont="1" applyFill="1" applyBorder="1" applyAlignment="1" applyProtection="1">
      <alignment horizontal="center" shrinkToFit="1"/>
      <protection locked="0"/>
    </xf>
    <xf numFmtId="1" fontId="9" fillId="25" borderId="39" xfId="0" applyNumberFormat="1" applyFont="1" applyFill="1" applyBorder="1" applyAlignment="1">
      <alignment horizontal="center"/>
    </xf>
    <xf numFmtId="1" fontId="9" fillId="25" borderId="54" xfId="0" applyNumberFormat="1" applyFont="1" applyFill="1" applyBorder="1" applyAlignment="1">
      <alignment horizontal="center"/>
    </xf>
    <xf numFmtId="0" fontId="9" fillId="25" borderId="43" xfId="0" applyFont="1" applyFill="1" applyBorder="1" applyAlignment="1" applyProtection="1">
      <alignment horizontal="center" shrinkToFit="1"/>
      <protection locked="0"/>
    </xf>
    <xf numFmtId="1" fontId="9" fillId="25" borderId="44" xfId="0" applyNumberFormat="1" applyFont="1" applyFill="1" applyBorder="1" applyAlignment="1">
      <alignment horizontal="center"/>
    </xf>
    <xf numFmtId="2" fontId="20" fillId="4" borderId="34" xfId="0" applyNumberFormat="1" applyFont="1" applyFill="1" applyBorder="1" applyAlignment="1">
      <alignment/>
    </xf>
    <xf numFmtId="15" fontId="1" fillId="0" borderId="5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55" xfId="0" applyFont="1" applyBorder="1" applyAlignment="1">
      <alignment horizontal="center"/>
    </xf>
    <xf numFmtId="2" fontId="1" fillId="7" borderId="49" xfId="0" applyNumberFormat="1" applyFont="1" applyFill="1" applyBorder="1" applyAlignment="1">
      <alignment/>
    </xf>
    <xf numFmtId="0" fontId="6" fillId="7" borderId="0" xfId="0" applyFont="1" applyFill="1" applyBorder="1" applyAlignment="1">
      <alignment horizontal="center"/>
    </xf>
    <xf numFmtId="1" fontId="6" fillId="7" borderId="21" xfId="0" applyNumberFormat="1" applyFont="1" applyFill="1" applyBorder="1" applyAlignment="1">
      <alignment horizontal="center"/>
    </xf>
    <xf numFmtId="11" fontId="0" fillId="7" borderId="20" xfId="0" applyNumberFormat="1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1" fontId="0" fillId="7" borderId="21" xfId="0" applyNumberFormat="1" applyFont="1" applyFill="1" applyBorder="1" applyAlignment="1">
      <alignment horizontal="center"/>
    </xf>
    <xf numFmtId="11" fontId="0" fillId="7" borderId="20" xfId="0" applyNumberFormat="1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1" fontId="0" fillId="7" borderId="21" xfId="0" applyNumberFormat="1" applyFont="1" applyFill="1" applyBorder="1" applyAlignment="1">
      <alignment horizontal="center"/>
    </xf>
    <xf numFmtId="11" fontId="0" fillId="7" borderId="15" xfId="0" applyNumberFormat="1" applyFont="1" applyFill="1" applyBorder="1" applyAlignment="1">
      <alignment horizontal="center"/>
    </xf>
    <xf numFmtId="1" fontId="0" fillId="7" borderId="18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11" fontId="0" fillId="0" borderId="36" xfId="0" applyNumberFormat="1" applyFont="1" applyFill="1" applyBorder="1" applyAlignment="1">
      <alignment horizontal="center" shrinkToFit="1"/>
    </xf>
    <xf numFmtId="11" fontId="0" fillId="0" borderId="37" xfId="0" applyNumberFormat="1" applyFont="1" applyFill="1" applyBorder="1" applyAlignment="1">
      <alignment horizontal="center" shrinkToFit="1"/>
    </xf>
    <xf numFmtId="11" fontId="0" fillId="0" borderId="36" xfId="0" applyNumberFormat="1" applyFont="1" applyFill="1" applyBorder="1" applyAlignment="1">
      <alignment horizontal="center" shrinkToFit="1"/>
    </xf>
    <xf numFmtId="0" fontId="20" fillId="24" borderId="0" xfId="0" applyFont="1" applyFill="1" applyAlignment="1">
      <alignment horizontal="center"/>
    </xf>
    <xf numFmtId="11" fontId="20" fillId="24" borderId="0" xfId="0" applyNumberFormat="1" applyFont="1" applyFill="1" applyAlignment="1">
      <alignment horizontal="center"/>
    </xf>
    <xf numFmtId="15" fontId="19" fillId="0" borderId="55" xfId="0" applyNumberFormat="1" applyFont="1" applyBorder="1" applyAlignment="1">
      <alignment horizontal="center"/>
    </xf>
    <xf numFmtId="15" fontId="0" fillId="0" borderId="56" xfId="0" applyNumberFormat="1" applyFont="1" applyFill="1" applyBorder="1" applyAlignment="1">
      <alignment horizontal="center" shrinkToFit="1"/>
    </xf>
    <xf numFmtId="11" fontId="0" fillId="0" borderId="57" xfId="0" applyNumberFormat="1" applyFont="1" applyFill="1" applyBorder="1" applyAlignment="1">
      <alignment horizontal="center" shrinkToFit="1"/>
    </xf>
    <xf numFmtId="0" fontId="4" fillId="24" borderId="0" xfId="0" applyFont="1" applyFill="1" applyAlignment="1">
      <alignment/>
    </xf>
    <xf numFmtId="0" fontId="4" fillId="0" borderId="0" xfId="0" applyFont="1" applyAlignment="1">
      <alignment/>
    </xf>
    <xf numFmtId="15" fontId="0" fillId="0" borderId="56" xfId="0" applyNumberFormat="1" applyFont="1" applyFill="1" applyBorder="1" applyAlignment="1">
      <alignment horizontal="center" shrinkToFit="1"/>
    </xf>
    <xf numFmtId="11" fontId="0" fillId="0" borderId="57" xfId="0" applyNumberFormat="1" applyFont="1" applyFill="1" applyBorder="1" applyAlignment="1">
      <alignment horizontal="center" shrinkToFit="1"/>
    </xf>
    <xf numFmtId="11" fontId="0" fillId="0" borderId="37" xfId="0" applyNumberFormat="1" applyFont="1" applyFill="1" applyBorder="1" applyAlignment="1">
      <alignment horizontal="center" shrinkToFit="1"/>
    </xf>
    <xf numFmtId="2" fontId="0" fillId="24" borderId="0" xfId="0" applyNumberFormat="1" applyFont="1" applyFill="1" applyAlignment="1">
      <alignment horizontal="center"/>
    </xf>
    <xf numFmtId="11" fontId="0" fillId="7" borderId="36" xfId="0" applyNumberFormat="1" applyFont="1" applyFill="1" applyBorder="1" applyAlignment="1">
      <alignment horizontal="center" shrinkToFit="1"/>
    </xf>
    <xf numFmtId="11" fontId="0" fillId="7" borderId="37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0" borderId="0" xfId="0" applyFont="1" applyAlignment="1">
      <alignment/>
    </xf>
    <xf numFmtId="11" fontId="8" fillId="4" borderId="58" xfId="0" applyNumberFormat="1" applyFont="1" applyFill="1" applyBorder="1" applyAlignment="1">
      <alignment horizontal="center" shrinkToFit="1"/>
    </xf>
    <xf numFmtId="1" fontId="17" fillId="22" borderId="59" xfId="0" applyNumberFormat="1" applyFont="1" applyFill="1" applyBorder="1" applyAlignment="1">
      <alignment horizontal="center" shrinkToFit="1"/>
    </xf>
    <xf numFmtId="182" fontId="0" fillId="0" borderId="0" xfId="0" applyNumberFormat="1" applyFont="1" applyAlignment="1">
      <alignment/>
    </xf>
    <xf numFmtId="182" fontId="0" fillId="0" borderId="17" xfId="0" applyNumberFormat="1" applyFont="1" applyBorder="1" applyAlignment="1">
      <alignment horizontal="center"/>
    </xf>
    <xf numFmtId="15" fontId="0" fillId="0" borderId="53" xfId="0" applyNumberFormat="1" applyFont="1" applyBorder="1" applyAlignment="1">
      <alignment horizontal="center"/>
    </xf>
    <xf numFmtId="15" fontId="0" fillId="7" borderId="53" xfId="0" applyNumberFormat="1" applyFont="1" applyFill="1" applyBorder="1" applyAlignment="1">
      <alignment horizontal="center"/>
    </xf>
    <xf numFmtId="15" fontId="0" fillId="0" borderId="48" xfId="0" applyNumberFormat="1" applyFont="1" applyBorder="1" applyAlignment="1">
      <alignment horizontal="center"/>
    </xf>
    <xf numFmtId="0" fontId="0" fillId="7" borderId="48" xfId="0" applyFont="1" applyFill="1" applyBorder="1" applyAlignment="1">
      <alignment horizontal="center" wrapText="1" shrinkToFit="1"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>
      <alignment horizontal="center" vertical="center" wrapText="1" shrinkToFit="1"/>
    </xf>
    <xf numFmtId="1" fontId="23" fillId="7" borderId="0" xfId="0" applyNumberFormat="1" applyFont="1" applyFill="1" applyBorder="1" applyAlignment="1">
      <alignment horizontal="center"/>
    </xf>
    <xf numFmtId="1" fontId="0" fillId="7" borderId="17" xfId="0" applyNumberFormat="1" applyFont="1" applyFill="1" applyBorder="1" applyAlignment="1">
      <alignment horizontal="center"/>
    </xf>
    <xf numFmtId="0" fontId="0" fillId="6" borderId="40" xfId="0" applyFont="1" applyFill="1" applyBorder="1" applyAlignment="1" applyProtection="1">
      <alignment/>
      <protection/>
    </xf>
    <xf numFmtId="0" fontId="0" fillId="6" borderId="41" xfId="0" applyFont="1" applyFill="1" applyBorder="1" applyAlignment="1" applyProtection="1">
      <alignment/>
      <protection/>
    </xf>
    <xf numFmtId="0" fontId="17" fillId="22" borderId="62" xfId="0" applyFont="1" applyFill="1" applyBorder="1" applyAlignment="1" applyProtection="1">
      <alignment horizontal="center"/>
      <protection locked="0"/>
    </xf>
    <xf numFmtId="11" fontId="7" fillId="25" borderId="63" xfId="0" applyNumberFormat="1" applyFont="1" applyFill="1" applyBorder="1" applyAlignment="1">
      <alignment horizontal="center"/>
    </xf>
    <xf numFmtId="11" fontId="7" fillId="25" borderId="20" xfId="0" applyNumberFormat="1" applyFont="1" applyFill="1" applyBorder="1" applyAlignment="1" applyProtection="1">
      <alignment horizontal="center"/>
      <protection locked="0"/>
    </xf>
    <xf numFmtId="11" fontId="9" fillId="25" borderId="20" xfId="0" applyNumberFormat="1" applyFont="1" applyFill="1" applyBorder="1" applyAlignment="1">
      <alignment horizontal="center"/>
    </xf>
    <xf numFmtId="11" fontId="9" fillId="25" borderId="20" xfId="0" applyNumberFormat="1" applyFont="1" applyFill="1" applyBorder="1" applyAlignment="1" applyProtection="1">
      <alignment horizontal="center"/>
      <protection locked="0"/>
    </xf>
    <xf numFmtId="11" fontId="0" fillId="0" borderId="56" xfId="0" applyNumberFormat="1" applyFont="1" applyFill="1" applyBorder="1" applyAlignment="1">
      <alignment horizontal="center" shrinkToFit="1"/>
    </xf>
    <xf numFmtId="11" fontId="8" fillId="4" borderId="38" xfId="0" applyNumberFormat="1" applyFont="1" applyFill="1" applyBorder="1" applyAlignment="1">
      <alignment horizontal="center" shrinkToFit="1"/>
    </xf>
    <xf numFmtId="11" fontId="8" fillId="4" borderId="0" xfId="0" applyNumberFormat="1" applyFont="1" applyFill="1" applyBorder="1" applyAlignment="1">
      <alignment horizontal="center" shrinkToFit="1"/>
    </xf>
    <xf numFmtId="11" fontId="8" fillId="4" borderId="36" xfId="0" applyNumberFormat="1" applyFont="1" applyFill="1" applyBorder="1" applyAlignment="1">
      <alignment horizontal="center" shrinkToFit="1"/>
    </xf>
    <xf numFmtId="11" fontId="8" fillId="4" borderId="37" xfId="0" applyNumberFormat="1" applyFont="1" applyFill="1" applyBorder="1" applyAlignment="1">
      <alignment horizontal="center" shrinkToFit="1"/>
    </xf>
    <xf numFmtId="1" fontId="17" fillId="22" borderId="36" xfId="0" applyNumberFormat="1" applyFont="1" applyFill="1" applyBorder="1" applyAlignment="1">
      <alignment horizontal="center" shrinkToFit="1"/>
    </xf>
    <xf numFmtId="11" fontId="17" fillId="22" borderId="37" xfId="0" applyNumberFormat="1" applyFont="1" applyFill="1" applyBorder="1" applyAlignment="1">
      <alignment horizontal="center" shrinkToFit="1"/>
    </xf>
    <xf numFmtId="0" fontId="19" fillId="24" borderId="64" xfId="0" applyFont="1" applyFill="1" applyBorder="1" applyAlignment="1">
      <alignment horizontal="center"/>
    </xf>
    <xf numFmtId="0" fontId="19" fillId="24" borderId="65" xfId="0" applyFont="1" applyFill="1" applyBorder="1" applyAlignment="1">
      <alignment horizontal="center"/>
    </xf>
    <xf numFmtId="0" fontId="19" fillId="24" borderId="66" xfId="0" applyFont="1" applyFill="1" applyBorder="1" applyAlignment="1">
      <alignment horizontal="center"/>
    </xf>
    <xf numFmtId="1" fontId="8" fillId="4" borderId="55" xfId="0" applyNumberFormat="1" applyFont="1" applyFill="1" applyBorder="1" applyAlignment="1">
      <alignment horizontal="center"/>
    </xf>
    <xf numFmtId="0" fontId="17" fillId="22" borderId="62" xfId="0" applyFont="1" applyFill="1" applyBorder="1" applyAlignment="1" applyProtection="1">
      <alignment horizontal="center" shrinkToFit="1"/>
      <protection locked="0"/>
    </xf>
    <xf numFmtId="1" fontId="17" fillId="22" borderId="55" xfId="0" applyNumberFormat="1" applyFont="1" applyFill="1" applyBorder="1" applyAlignment="1">
      <alignment horizontal="center"/>
    </xf>
    <xf numFmtId="0" fontId="1" fillId="0" borderId="67" xfId="0" applyFont="1" applyBorder="1" applyAlignment="1">
      <alignment horizontal="center" vertical="center" wrapText="1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11" fontId="0" fillId="0" borderId="56" xfId="0" applyNumberFormat="1" applyFont="1" applyFill="1" applyBorder="1" applyAlignment="1">
      <alignment horizontal="center" shrinkToFit="1"/>
    </xf>
    <xf numFmtId="2" fontId="0" fillId="0" borderId="0" xfId="0" applyNumberFormat="1" applyFont="1" applyFill="1" applyAlignment="1">
      <alignment/>
    </xf>
    <xf numFmtId="0" fontId="19" fillId="0" borderId="39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1" fontId="8" fillId="4" borderId="68" xfId="57" applyNumberFormat="1" applyFont="1" applyFill="1" applyBorder="1" applyAlignment="1">
      <alignment vertical="center"/>
      <protection/>
    </xf>
    <xf numFmtId="1" fontId="8" fillId="4" borderId="28" xfId="57" applyNumberFormat="1" applyFont="1" applyFill="1" applyBorder="1" applyAlignment="1">
      <alignment vertical="center"/>
      <protection/>
    </xf>
    <xf numFmtId="0" fontId="38" fillId="0" borderId="46" xfId="0" applyFont="1" applyBorder="1" applyAlignment="1">
      <alignment horizontal="center" vertical="center" wrapText="1"/>
    </xf>
    <xf numFmtId="1" fontId="9" fillId="6" borderId="69" xfId="57" applyNumberFormat="1" applyFont="1" applyFill="1" applyBorder="1" applyAlignment="1">
      <alignment vertical="center"/>
      <protection/>
    </xf>
    <xf numFmtId="2" fontId="0" fillId="0" borderId="70" xfId="0" applyNumberFormat="1" applyFont="1" applyFill="1" applyBorder="1" applyAlignment="1">
      <alignment horizontal="center" shrinkToFit="1"/>
    </xf>
    <xf numFmtId="2" fontId="8" fillId="4" borderId="17" xfId="0" applyNumberFormat="1" applyFont="1" applyFill="1" applyBorder="1" applyAlignment="1">
      <alignment horizontal="center" shrinkToFit="1"/>
    </xf>
    <xf numFmtId="2" fontId="0" fillId="0" borderId="71" xfId="0" applyNumberFormat="1" applyFont="1" applyFill="1" applyBorder="1" applyAlignment="1">
      <alignment horizontal="center" shrinkToFit="1"/>
    </xf>
    <xf numFmtId="2" fontId="8" fillId="4" borderId="71" xfId="0" applyNumberFormat="1" applyFont="1" applyFill="1" applyBorder="1" applyAlignment="1">
      <alignment horizontal="center" shrinkToFit="1"/>
    </xf>
    <xf numFmtId="2" fontId="0" fillId="7" borderId="71" xfId="0" applyNumberFormat="1" applyFont="1" applyFill="1" applyBorder="1" applyAlignment="1">
      <alignment horizontal="center" shrinkToFit="1"/>
    </xf>
    <xf numFmtId="2" fontId="17" fillId="22" borderId="71" xfId="0" applyNumberFormat="1" applyFont="1" applyFill="1" applyBorder="1" applyAlignment="1">
      <alignment horizontal="center" shrinkToFit="1"/>
    </xf>
    <xf numFmtId="2" fontId="7" fillId="6" borderId="71" xfId="0" applyNumberFormat="1" applyFont="1" applyFill="1" applyBorder="1" applyAlignment="1">
      <alignment horizontal="center" shrinkToFit="1"/>
    </xf>
    <xf numFmtId="2" fontId="9" fillId="6" borderId="71" xfId="0" applyNumberFormat="1" applyFont="1" applyFill="1" applyBorder="1" applyAlignment="1">
      <alignment horizontal="center" shrinkToFit="1"/>
    </xf>
    <xf numFmtId="2" fontId="17" fillId="22" borderId="37" xfId="0" applyNumberFormat="1" applyFont="1" applyFill="1" applyBorder="1" applyAlignment="1">
      <alignment horizontal="center" shrinkToFit="1"/>
    </xf>
    <xf numFmtId="2" fontId="8" fillId="4" borderId="0" xfId="0" applyNumberFormat="1" applyFont="1" applyFill="1" applyBorder="1" applyAlignment="1">
      <alignment horizontal="center" shrinkToFit="1"/>
    </xf>
    <xf numFmtId="2" fontId="8" fillId="4" borderId="37" xfId="0" applyNumberFormat="1" applyFont="1" applyFill="1" applyBorder="1" applyAlignment="1">
      <alignment horizontal="center" shrinkToFit="1"/>
    </xf>
    <xf numFmtId="0" fontId="39" fillId="0" borderId="45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11" fontId="19" fillId="24" borderId="0" xfId="0" applyNumberFormat="1" applyFont="1" applyFill="1" applyAlignment="1">
      <alignment horizontal="center"/>
    </xf>
    <xf numFmtId="11" fontId="0" fillId="0" borderId="73" xfId="0" applyNumberFormat="1" applyFont="1" applyFill="1" applyBorder="1" applyAlignment="1">
      <alignment horizontal="center" shrinkToFit="1"/>
    </xf>
    <xf numFmtId="11" fontId="8" fillId="4" borderId="74" xfId="0" applyNumberFormat="1" applyFont="1" applyFill="1" applyBorder="1" applyAlignment="1">
      <alignment horizontal="center" shrinkToFit="1"/>
    </xf>
    <xf numFmtId="11" fontId="0" fillId="0" borderId="13" xfId="0" applyNumberFormat="1" applyFont="1" applyFill="1" applyBorder="1" applyAlignment="1">
      <alignment horizontal="center" shrinkToFit="1"/>
    </xf>
    <xf numFmtId="11" fontId="8" fillId="4" borderId="75" xfId="0" applyNumberFormat="1" applyFont="1" applyFill="1" applyBorder="1" applyAlignment="1">
      <alignment horizontal="center" shrinkToFit="1"/>
    </xf>
    <xf numFmtId="11" fontId="0" fillId="7" borderId="13" xfId="0" applyNumberFormat="1" applyFont="1" applyFill="1" applyBorder="1" applyAlignment="1">
      <alignment horizontal="center" shrinkToFit="1"/>
    </xf>
    <xf numFmtId="11" fontId="17" fillId="22" borderId="75" xfId="0" applyNumberFormat="1" applyFont="1" applyFill="1" applyBorder="1" applyAlignment="1">
      <alignment horizontal="center" shrinkToFit="1"/>
    </xf>
    <xf numFmtId="11" fontId="7" fillId="6" borderId="13" xfId="0" applyNumberFormat="1" applyFont="1" applyFill="1" applyBorder="1" applyAlignment="1">
      <alignment horizontal="center" shrinkToFit="1"/>
    </xf>
    <xf numFmtId="11" fontId="9" fillId="6" borderId="13" xfId="0" applyNumberFormat="1" applyFont="1" applyFill="1" applyBorder="1" applyAlignment="1">
      <alignment horizontal="center" shrinkToFit="1"/>
    </xf>
    <xf numFmtId="0" fontId="41" fillId="0" borderId="45" xfId="0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/>
    </xf>
    <xf numFmtId="11" fontId="0" fillId="7" borderId="56" xfId="0" applyNumberFormat="1" applyFont="1" applyFill="1" applyBorder="1" applyAlignment="1">
      <alignment horizontal="center" shrinkToFit="1"/>
    </xf>
    <xf numFmtId="11" fontId="17" fillId="22" borderId="47" xfId="0" applyNumberFormat="1" applyFont="1" applyFill="1" applyBorder="1" applyAlignment="1">
      <alignment horizontal="left"/>
    </xf>
    <xf numFmtId="11" fontId="7" fillId="25" borderId="21" xfId="0" applyNumberFormat="1" applyFont="1" applyFill="1" applyBorder="1" applyAlignment="1">
      <alignment horizontal="left"/>
    </xf>
    <xf numFmtId="11" fontId="7" fillId="6" borderId="21" xfId="0" applyNumberFormat="1" applyFont="1" applyFill="1" applyBorder="1" applyAlignment="1">
      <alignment horizontal="left"/>
    </xf>
    <xf numFmtId="11" fontId="7" fillId="25" borderId="42" xfId="0" applyNumberFormat="1" applyFont="1" applyFill="1" applyBorder="1" applyAlignment="1">
      <alignment horizontal="left"/>
    </xf>
    <xf numFmtId="11" fontId="17" fillId="22" borderId="47" xfId="0" applyNumberFormat="1" applyFont="1" applyFill="1" applyBorder="1" applyAlignment="1">
      <alignment horizontal="left"/>
    </xf>
    <xf numFmtId="11" fontId="9" fillId="25" borderId="21" xfId="0" applyNumberFormat="1" applyFont="1" applyFill="1" applyBorder="1" applyAlignment="1">
      <alignment horizontal="left"/>
    </xf>
    <xf numFmtId="11" fontId="9" fillId="25" borderId="42" xfId="0" applyNumberFormat="1" applyFont="1" applyFill="1" applyBorder="1" applyAlignment="1">
      <alignment horizontal="left"/>
    </xf>
    <xf numFmtId="0" fontId="0" fillId="0" borderId="36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0" fillId="0" borderId="71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44" fillId="24" borderId="0" xfId="57" applyFont="1" applyFill="1" applyBorder="1">
      <alignment/>
      <protection/>
    </xf>
    <xf numFmtId="170" fontId="7" fillId="25" borderId="48" xfId="57" applyNumberFormat="1" applyFont="1" applyFill="1" applyBorder="1" applyAlignment="1" applyProtection="1">
      <alignment horizontal="center"/>
      <protection locked="0"/>
    </xf>
    <xf numFmtId="170" fontId="23" fillId="25" borderId="72" xfId="57" applyNumberFormat="1" applyFont="1" applyFill="1" applyBorder="1">
      <alignment/>
      <protection/>
    </xf>
    <xf numFmtId="170" fontId="9" fillId="25" borderId="48" xfId="57" applyNumberFormat="1" applyFont="1" applyFill="1" applyBorder="1">
      <alignment/>
      <protection/>
    </xf>
    <xf numFmtId="1" fontId="0" fillId="0" borderId="73" xfId="0" applyNumberFormat="1" applyFont="1" applyFill="1" applyBorder="1" applyAlignment="1">
      <alignment horizontal="center" shrinkToFit="1"/>
    </xf>
    <xf numFmtId="1" fontId="8" fillId="4" borderId="74" xfId="0" applyNumberFormat="1" applyFont="1" applyFill="1" applyBorder="1" applyAlignment="1">
      <alignment horizontal="center" shrinkToFit="1"/>
    </xf>
    <xf numFmtId="1" fontId="0" fillId="0" borderId="13" xfId="0" applyNumberFormat="1" applyFont="1" applyFill="1" applyBorder="1" applyAlignment="1">
      <alignment horizontal="center" shrinkToFit="1"/>
    </xf>
    <xf numFmtId="1" fontId="8" fillId="4" borderId="75" xfId="0" applyNumberFormat="1" applyFont="1" applyFill="1" applyBorder="1" applyAlignment="1">
      <alignment horizontal="center" shrinkToFit="1"/>
    </xf>
    <xf numFmtId="1" fontId="0" fillId="7" borderId="13" xfId="0" applyNumberFormat="1" applyFont="1" applyFill="1" applyBorder="1" applyAlignment="1">
      <alignment horizontal="center" shrinkToFit="1"/>
    </xf>
    <xf numFmtId="1" fontId="17" fillId="22" borderId="75" xfId="0" applyNumberFormat="1" applyFont="1" applyFill="1" applyBorder="1" applyAlignment="1">
      <alignment horizontal="center" shrinkToFit="1"/>
    </xf>
    <xf numFmtId="1" fontId="7" fillId="6" borderId="13" xfId="0" applyNumberFormat="1" applyFont="1" applyFill="1" applyBorder="1" applyAlignment="1">
      <alignment horizontal="center" shrinkToFit="1"/>
    </xf>
    <xf numFmtId="1" fontId="9" fillId="6" borderId="13" xfId="0" applyNumberFormat="1" applyFont="1" applyFill="1" applyBorder="1" applyAlignment="1">
      <alignment horizontal="center" shrinkToFit="1"/>
    </xf>
    <xf numFmtId="0" fontId="1" fillId="0" borderId="36" xfId="0" applyFont="1" applyBorder="1" applyAlignment="1" applyProtection="1">
      <alignment/>
      <protection/>
    </xf>
    <xf numFmtId="0" fontId="1" fillId="0" borderId="38" xfId="0" applyFont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1" fontId="6" fillId="20" borderId="25" xfId="0" applyNumberFormat="1" applyFont="1" applyFill="1" applyBorder="1" applyAlignment="1">
      <alignment horizontal="center" wrapText="1"/>
    </xf>
    <xf numFmtId="0" fontId="21" fillId="22" borderId="49" xfId="0" applyFont="1" applyFill="1" applyBorder="1" applyAlignment="1">
      <alignment/>
    </xf>
    <xf numFmtId="0" fontId="17" fillId="22" borderId="19" xfId="0" applyFont="1" applyFill="1" applyBorder="1" applyAlignment="1">
      <alignment/>
    </xf>
    <xf numFmtId="0" fontId="22" fillId="22" borderId="20" xfId="0" applyFont="1" applyFill="1" applyBorder="1" applyAlignment="1">
      <alignment horizontal="center" shrinkToFit="1"/>
    </xf>
    <xf numFmtId="0" fontId="22" fillId="22" borderId="0" xfId="0" applyFont="1" applyFill="1" applyBorder="1" applyAlignment="1">
      <alignment horizontal="center"/>
    </xf>
    <xf numFmtId="1" fontId="22" fillId="22" borderId="0" xfId="0" applyNumberFormat="1" applyFont="1" applyFill="1" applyBorder="1" applyAlignment="1">
      <alignment horizontal="center"/>
    </xf>
    <xf numFmtId="11" fontId="17" fillId="22" borderId="20" xfId="0" applyNumberFormat="1" applyFont="1" applyFill="1" applyBorder="1" applyAlignment="1">
      <alignment horizontal="center"/>
    </xf>
    <xf numFmtId="2" fontId="0" fillId="22" borderId="19" xfId="0" applyNumberFormat="1" applyFont="1" applyFill="1" applyBorder="1" applyAlignment="1">
      <alignment/>
    </xf>
    <xf numFmtId="0" fontId="0" fillId="22" borderId="33" xfId="0" applyFont="1" applyFill="1" applyBorder="1" applyAlignment="1">
      <alignment horizontal="center"/>
    </xf>
    <xf numFmtId="2" fontId="22" fillId="22" borderId="0" xfId="0" applyNumberFormat="1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1" fillId="22" borderId="18" xfId="0" applyFont="1" applyFill="1" applyBorder="1" applyAlignment="1">
      <alignment/>
    </xf>
    <xf numFmtId="11" fontId="8" fillId="4" borderId="0" xfId="0" applyNumberFormat="1" applyFont="1" applyFill="1" applyBorder="1" applyAlignment="1">
      <alignment horizontal="center"/>
    </xf>
    <xf numFmtId="0" fontId="22" fillId="22" borderId="0" xfId="0" applyNumberFormat="1" applyFont="1" applyFill="1" applyBorder="1" applyAlignment="1">
      <alignment horizontal="center"/>
    </xf>
    <xf numFmtId="4" fontId="17" fillId="22" borderId="0" xfId="0" applyNumberFormat="1" applyFont="1" applyFill="1" applyBorder="1" applyAlignment="1">
      <alignment/>
    </xf>
    <xf numFmtId="175" fontId="8" fillId="4" borderId="0" xfId="0" applyNumberFormat="1" applyFont="1" applyFill="1" applyBorder="1" applyAlignment="1">
      <alignment horizontal="center"/>
    </xf>
    <xf numFmtId="175" fontId="8" fillId="4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shrinkToFit="1"/>
    </xf>
    <xf numFmtId="11" fontId="0" fillId="0" borderId="15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6" fillId="7" borderId="20" xfId="0" applyFont="1" applyFill="1" applyBorder="1" applyAlignment="1">
      <alignment horizontal="center" shrinkToFit="1"/>
    </xf>
    <xf numFmtId="11" fontId="47" fillId="0" borderId="20" xfId="0" applyNumberFormat="1" applyFont="1" applyBorder="1" applyAlignment="1">
      <alignment horizontal="center" wrapText="1"/>
    </xf>
    <xf numFmtId="1" fontId="47" fillId="0" borderId="0" xfId="0" applyNumberFormat="1" applyFont="1" applyBorder="1" applyAlignment="1">
      <alignment horizontal="center" wrapText="1"/>
    </xf>
    <xf numFmtId="11" fontId="47" fillId="0" borderId="15" xfId="0" applyNumberFormat="1" applyFont="1" applyBorder="1" applyAlignment="1">
      <alignment horizontal="center" wrapText="1"/>
    </xf>
    <xf numFmtId="1" fontId="47" fillId="0" borderId="18" xfId="0" applyNumberFormat="1" applyFont="1" applyBorder="1" applyAlignment="1">
      <alignment horizontal="center" wrapText="1"/>
    </xf>
    <xf numFmtId="1" fontId="47" fillId="0" borderId="21" xfId="0" applyNumberFormat="1" applyFont="1" applyBorder="1" applyAlignment="1">
      <alignment horizontal="center" wrapText="1"/>
    </xf>
    <xf numFmtId="11" fontId="50" fillId="7" borderId="20" xfId="0" applyNumberFormat="1" applyFont="1" applyFill="1" applyBorder="1" applyAlignment="1">
      <alignment horizontal="center" wrapText="1"/>
    </xf>
    <xf numFmtId="1" fontId="50" fillId="7" borderId="0" xfId="0" applyNumberFormat="1" applyFont="1" applyFill="1" applyBorder="1" applyAlignment="1">
      <alignment horizontal="center" wrapText="1"/>
    </xf>
    <xf numFmtId="1" fontId="50" fillId="7" borderId="21" xfId="0" applyNumberFormat="1" applyFont="1" applyFill="1" applyBorder="1" applyAlignment="1">
      <alignment horizontal="center" wrapText="1"/>
    </xf>
    <xf numFmtId="11" fontId="50" fillId="7" borderId="15" xfId="0" applyNumberFormat="1" applyFont="1" applyFill="1" applyBorder="1" applyAlignment="1">
      <alignment horizontal="center" wrapText="1"/>
    </xf>
    <xf numFmtId="1" fontId="50" fillId="7" borderId="18" xfId="0" applyNumberFormat="1" applyFont="1" applyFill="1" applyBorder="1" applyAlignment="1">
      <alignment horizontal="center" wrapText="1"/>
    </xf>
    <xf numFmtId="1" fontId="47" fillId="0" borderId="11" xfId="0" applyNumberFormat="1" applyFont="1" applyBorder="1" applyAlignment="1">
      <alignment horizontal="center" wrapText="1"/>
    </xf>
    <xf numFmtId="1" fontId="50" fillId="7" borderId="11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2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15" fontId="1" fillId="0" borderId="39" xfId="0" applyNumberFormat="1" applyFont="1" applyBorder="1" applyAlignment="1">
      <alignment horizontal="center"/>
    </xf>
    <xf numFmtId="2" fontId="0" fillId="4" borderId="16" xfId="0" applyNumberFormat="1" applyFont="1" applyFill="1" applyBorder="1" applyAlignment="1">
      <alignment/>
    </xf>
    <xf numFmtId="2" fontId="1" fillId="4" borderId="35" xfId="0" applyNumberFormat="1" applyFont="1" applyFill="1" applyBorder="1" applyAlignment="1">
      <alignment/>
    </xf>
    <xf numFmtId="1" fontId="6" fillId="20" borderId="49" xfId="0" applyNumberFormat="1" applyFont="1" applyFill="1" applyBorder="1" applyAlignment="1">
      <alignment horizontal="center" wrapText="1"/>
    </xf>
    <xf numFmtId="2" fontId="6" fillId="20" borderId="33" xfId="0" applyNumberFormat="1" applyFont="1" applyFill="1" applyBorder="1" applyAlignment="1">
      <alignment horizontal="center"/>
    </xf>
    <xf numFmtId="0" fontId="28" fillId="0" borderId="50" xfId="57" applyFont="1" applyBorder="1">
      <alignment/>
      <protection/>
    </xf>
    <xf numFmtId="0" fontId="0" fillId="24" borderId="52" xfId="57" applyFont="1" applyFill="1" applyBorder="1">
      <alignment/>
      <protection/>
    </xf>
    <xf numFmtId="20" fontId="0" fillId="24" borderId="68" xfId="57" applyNumberFormat="1" applyFont="1" applyFill="1" applyBorder="1" applyAlignment="1">
      <alignment horizontal="right"/>
      <protection/>
    </xf>
    <xf numFmtId="0" fontId="0" fillId="24" borderId="76" xfId="57" applyFont="1" applyFill="1" applyBorder="1">
      <alignment/>
      <protection/>
    </xf>
    <xf numFmtId="20" fontId="0" fillId="24" borderId="77" xfId="57" applyNumberFormat="1" applyFont="1" applyFill="1" applyBorder="1">
      <alignment/>
      <protection/>
    </xf>
    <xf numFmtId="0" fontId="6" fillId="24" borderId="78" xfId="57" applyFont="1" applyFill="1" applyBorder="1">
      <alignment/>
      <protection/>
    </xf>
    <xf numFmtId="0" fontId="51" fillId="24" borderId="79" xfId="57" applyFont="1" applyFill="1" applyBorder="1">
      <alignment/>
      <protection/>
    </xf>
    <xf numFmtId="0" fontId="52" fillId="24" borderId="7" xfId="57" applyFont="1" applyFill="1" applyBorder="1">
      <alignment/>
      <protection/>
    </xf>
    <xf numFmtId="0" fontId="52" fillId="0" borderId="7" xfId="57" applyFont="1" applyBorder="1">
      <alignment/>
      <protection/>
    </xf>
    <xf numFmtId="0" fontId="52" fillId="24" borderId="80" xfId="57" applyNumberFormat="1" applyFont="1" applyFill="1" applyBorder="1" applyAlignment="1">
      <alignment horizontal="left"/>
      <protection/>
    </xf>
    <xf numFmtId="0" fontId="52" fillId="24" borderId="80" xfId="57" applyFont="1" applyFill="1" applyBorder="1" applyAlignment="1">
      <alignment/>
      <protection/>
    </xf>
    <xf numFmtId="0" fontId="52" fillId="24" borderId="80" xfId="57" applyFont="1" applyFill="1" applyBorder="1">
      <alignment/>
      <protection/>
    </xf>
    <xf numFmtId="0" fontId="52" fillId="24" borderId="28" xfId="57" applyFont="1" applyFill="1" applyBorder="1" applyAlignment="1">
      <alignment horizontal="right"/>
      <protection/>
    </xf>
    <xf numFmtId="0" fontId="52" fillId="24" borderId="79" xfId="0" applyFont="1" applyFill="1" applyBorder="1" applyAlignment="1">
      <alignment/>
    </xf>
    <xf numFmtId="0" fontId="52" fillId="24" borderId="7" xfId="0" applyFont="1" applyFill="1" applyBorder="1" applyAlignment="1">
      <alignment/>
    </xf>
    <xf numFmtId="0" fontId="52" fillId="24" borderId="7" xfId="0" applyFont="1" applyFill="1" applyBorder="1" applyAlignment="1">
      <alignment horizontal="right"/>
    </xf>
    <xf numFmtId="0" fontId="52" fillId="0" borderId="7" xfId="0" applyFont="1" applyBorder="1" applyAlignment="1">
      <alignment horizontal="center"/>
    </xf>
    <xf numFmtId="0" fontId="53" fillId="24" borderId="31" xfId="0" applyFont="1" applyFill="1" applyBorder="1" applyAlignment="1">
      <alignment horizontal="left" vertical="center"/>
    </xf>
    <xf numFmtId="0" fontId="52" fillId="24" borderId="7" xfId="0" applyFont="1" applyFill="1" applyBorder="1" applyAlignment="1">
      <alignment horizontal="center"/>
    </xf>
    <xf numFmtId="0" fontId="52" fillId="24" borderId="7" xfId="0" applyFont="1" applyFill="1" applyBorder="1" applyAlignment="1">
      <alignment horizontal="left"/>
    </xf>
    <xf numFmtId="0" fontId="52" fillId="0" borderId="7" xfId="0" applyFont="1" applyBorder="1" applyAlignment="1">
      <alignment/>
    </xf>
    <xf numFmtId="0" fontId="52" fillId="24" borderId="69" xfId="0" applyFont="1" applyFill="1" applyBorder="1" applyAlignment="1">
      <alignment vertical="center"/>
    </xf>
    <xf numFmtId="0" fontId="52" fillId="24" borderId="31" xfId="0" applyFont="1" applyFill="1" applyBorder="1" applyAlignment="1">
      <alignment vertical="center"/>
    </xf>
    <xf numFmtId="0" fontId="52" fillId="24" borderId="31" xfId="0" applyFont="1" applyFill="1" applyBorder="1" applyAlignment="1">
      <alignment horizontal="left" vertical="center"/>
    </xf>
    <xf numFmtId="0" fontId="52" fillId="0" borderId="31" xfId="0" applyFont="1" applyBorder="1" applyAlignment="1">
      <alignment horizontal="left"/>
    </xf>
    <xf numFmtId="0" fontId="52" fillId="24" borderId="32" xfId="0" applyFont="1" applyFill="1" applyBorder="1" applyAlignment="1">
      <alignment horizontal="right" vertical="center"/>
    </xf>
    <xf numFmtId="0" fontId="52" fillId="24" borderId="79" xfId="0" applyFont="1" applyFill="1" applyBorder="1" applyAlignment="1">
      <alignment/>
    </xf>
    <xf numFmtId="0" fontId="52" fillId="24" borderId="7" xfId="0" applyFont="1" applyFill="1" applyBorder="1" applyAlignment="1">
      <alignment/>
    </xf>
    <xf numFmtId="0" fontId="52" fillId="24" borderId="81" xfId="0" applyFont="1" applyFill="1" applyBorder="1" applyAlignment="1">
      <alignment/>
    </xf>
    <xf numFmtId="170" fontId="52" fillId="24" borderId="8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52" fillId="24" borderId="82" xfId="0" applyFont="1" applyFill="1" applyBorder="1" applyAlignment="1">
      <alignment horizontal="center"/>
    </xf>
    <xf numFmtId="1" fontId="52" fillId="24" borderId="82" xfId="0" applyNumberFormat="1" applyFont="1" applyFill="1" applyBorder="1" applyAlignment="1">
      <alignment horizontal="right"/>
    </xf>
    <xf numFmtId="170" fontId="52" fillId="24" borderId="82" xfId="0" applyNumberFormat="1" applyFont="1" applyFill="1" applyBorder="1" applyAlignment="1">
      <alignment horizontal="right"/>
    </xf>
    <xf numFmtId="1" fontId="45" fillId="0" borderId="20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1" fontId="48" fillId="7" borderId="20" xfId="0" applyNumberFormat="1" applyFont="1" applyFill="1" applyBorder="1" applyAlignment="1">
      <alignment horizontal="center" wrapText="1"/>
    </xf>
    <xf numFmtId="0" fontId="49" fillId="7" borderId="0" xfId="0" applyFont="1" applyFill="1" applyBorder="1" applyAlignment="1">
      <alignment horizontal="center" wrapText="1"/>
    </xf>
    <xf numFmtId="1" fontId="49" fillId="7" borderId="0" xfId="0" applyNumberFormat="1" applyFont="1" applyFill="1" applyBorder="1" applyAlignment="1">
      <alignment horizontal="center" wrapText="1"/>
    </xf>
    <xf numFmtId="1" fontId="48" fillId="7" borderId="21" xfId="0" applyNumberFormat="1" applyFont="1" applyFill="1" applyBorder="1" applyAlignment="1">
      <alignment horizontal="center" wrapText="1"/>
    </xf>
    <xf numFmtId="0" fontId="1" fillId="7" borderId="33" xfId="0" applyFont="1" applyFill="1" applyBorder="1" applyAlignment="1">
      <alignment/>
    </xf>
    <xf numFmtId="0" fontId="5" fillId="7" borderId="19" xfId="0" applyFont="1" applyFill="1" applyBorder="1" applyAlignment="1">
      <alignment/>
    </xf>
    <xf numFmtId="0" fontId="54" fillId="0" borderId="49" xfId="0" applyFont="1" applyBorder="1" applyAlignment="1">
      <alignment/>
    </xf>
    <xf numFmtId="0" fontId="54" fillId="0" borderId="19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33" xfId="0" applyFont="1" applyBorder="1" applyAlignment="1">
      <alignment/>
    </xf>
    <xf numFmtId="0" fontId="56" fillId="7" borderId="49" xfId="0" applyFont="1" applyFill="1" applyBorder="1" applyAlignment="1">
      <alignment/>
    </xf>
    <xf numFmtId="0" fontId="56" fillId="7" borderId="19" xfId="0" applyFont="1" applyFill="1" applyBorder="1" applyAlignment="1">
      <alignment/>
    </xf>
    <xf numFmtId="9" fontId="8" fillId="4" borderId="83" xfId="0" applyNumberFormat="1" applyFont="1" applyFill="1" applyBorder="1" applyAlignment="1">
      <alignment horizontal="center" shrinkToFit="1"/>
    </xf>
    <xf numFmtId="9" fontId="8" fillId="4" borderId="84" xfId="0" applyNumberFormat="1" applyFont="1" applyFill="1" applyBorder="1" applyAlignment="1">
      <alignment horizontal="center" shrinkToFit="1"/>
    </xf>
    <xf numFmtId="1" fontId="17" fillId="22" borderId="84" xfId="0" applyNumberFormat="1" applyFont="1" applyFill="1" applyBorder="1" applyAlignment="1">
      <alignment horizontal="center" shrinkToFi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" fontId="16" fillId="4" borderId="19" xfId="0" applyNumberFormat="1" applyFont="1" applyFill="1" applyBorder="1" applyAlignment="1">
      <alignment horizontal="center" wrapText="1"/>
    </xf>
    <xf numFmtId="0" fontId="16" fillId="4" borderId="20" xfId="0" applyFont="1" applyFill="1" applyBorder="1" applyAlignment="1">
      <alignment horizontal="center"/>
    </xf>
    <xf numFmtId="11" fontId="14" fillId="4" borderId="25" xfId="0" applyNumberFormat="1" applyFont="1" applyFill="1" applyBorder="1" applyAlignment="1">
      <alignment horizontal="left"/>
    </xf>
    <xf numFmtId="2" fontId="6" fillId="20" borderId="19" xfId="0" applyNumberFormat="1" applyFont="1" applyFill="1" applyBorder="1" applyAlignment="1">
      <alignment horizontal="center" wrapText="1"/>
    </xf>
    <xf numFmtId="2" fontId="1" fillId="0" borderId="49" xfId="0" applyNumberFormat="1" applyFont="1" applyBorder="1" applyAlignment="1">
      <alignment/>
    </xf>
    <xf numFmtId="0" fontId="38" fillId="0" borderId="0" xfId="0" applyFont="1" applyBorder="1" applyAlignment="1">
      <alignment horizontal="left" vertical="top"/>
    </xf>
    <xf numFmtId="0" fontId="1" fillId="0" borderId="12" xfId="0" applyFont="1" applyBorder="1" applyAlignment="1">
      <alignment/>
    </xf>
    <xf numFmtId="0" fontId="58" fillId="24" borderId="0" xfId="57" applyFont="1" applyFill="1" applyBorder="1">
      <alignment/>
      <protection/>
    </xf>
    <xf numFmtId="11" fontId="0" fillId="0" borderId="38" xfId="0" applyNumberFormat="1" applyFont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3" fillId="25" borderId="21" xfId="0" applyFont="1" applyFill="1" applyBorder="1" applyAlignment="1">
      <alignment horizontal="center"/>
    </xf>
    <xf numFmtId="1" fontId="7" fillId="25" borderId="0" xfId="0" applyNumberFormat="1" applyFont="1" applyFill="1" applyBorder="1" applyAlignment="1">
      <alignment horizontal="center"/>
    </xf>
    <xf numFmtId="1" fontId="9" fillId="25" borderId="21" xfId="0" applyNumberFormat="1" applyFont="1" applyFill="1" applyBorder="1" applyAlignment="1">
      <alignment horizontal="center"/>
    </xf>
    <xf numFmtId="1" fontId="7" fillId="25" borderId="18" xfId="0" applyNumberFormat="1" applyFont="1" applyFill="1" applyBorder="1" applyAlignment="1">
      <alignment horizontal="center"/>
    </xf>
    <xf numFmtId="1" fontId="9" fillId="25" borderId="11" xfId="0" applyNumberFormat="1" applyFont="1" applyFill="1" applyBorder="1" applyAlignment="1">
      <alignment horizontal="center"/>
    </xf>
    <xf numFmtId="0" fontId="10" fillId="25" borderId="19" xfId="0" applyFont="1" applyFill="1" applyBorder="1" applyAlignment="1">
      <alignment horizontal="center" wrapText="1"/>
    </xf>
    <xf numFmtId="2" fontId="12" fillId="25" borderId="33" xfId="0" applyNumberFormat="1" applyFont="1" applyFill="1" applyBorder="1" applyAlignment="1">
      <alignment horizontal="center" wrapText="1"/>
    </xf>
    <xf numFmtId="1" fontId="0" fillId="20" borderId="48" xfId="0" applyNumberFormat="1" applyFont="1" applyFill="1" applyBorder="1" applyAlignment="1">
      <alignment horizontal="center"/>
    </xf>
    <xf numFmtId="1" fontId="0" fillId="20" borderId="72" xfId="0" applyNumberFormat="1" applyFont="1" applyFill="1" applyBorder="1" applyAlignment="1">
      <alignment horizontal="center"/>
    </xf>
    <xf numFmtId="11" fontId="0" fillId="20" borderId="2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2" fontId="0" fillId="20" borderId="21" xfId="0" applyNumberFormat="1" applyFill="1" applyBorder="1" applyAlignment="1">
      <alignment horizontal="center"/>
    </xf>
    <xf numFmtId="11" fontId="0" fillId="20" borderId="15" xfId="0" applyNumberFormat="1" applyFont="1" applyFill="1" applyBorder="1" applyAlignment="1">
      <alignment horizontal="center"/>
    </xf>
    <xf numFmtId="2" fontId="0" fillId="20" borderId="18" xfId="0" applyNumberFormat="1" applyFont="1" applyFill="1" applyBorder="1" applyAlignment="1">
      <alignment horizontal="center"/>
    </xf>
    <xf numFmtId="2" fontId="0" fillId="20" borderId="11" xfId="0" applyNumberFormat="1" applyFill="1" applyBorder="1" applyAlignment="1">
      <alignment horizontal="center"/>
    </xf>
    <xf numFmtId="0" fontId="59" fillId="25" borderId="49" xfId="0" applyFont="1" applyFill="1" applyBorder="1" applyAlignment="1">
      <alignment horizontal="center" wrapText="1"/>
    </xf>
    <xf numFmtId="0" fontId="60" fillId="25" borderId="20" xfId="0" applyFont="1" applyFill="1" applyBorder="1" applyAlignment="1">
      <alignment horizontal="center" wrapText="1"/>
    </xf>
    <xf numFmtId="11" fontId="58" fillId="25" borderId="20" xfId="0" applyNumberFormat="1" applyFont="1" applyFill="1" applyBorder="1" applyAlignment="1">
      <alignment horizontal="center"/>
    </xf>
    <xf numFmtId="11" fontId="58" fillId="25" borderId="15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0" xfId="0" applyBorder="1" applyAlignment="1">
      <alignment/>
    </xf>
    <xf numFmtId="1" fontId="6" fillId="7" borderId="0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14" fontId="0" fillId="0" borderId="0" xfId="0" applyNumberFormat="1" applyFont="1" applyAlignment="1">
      <alignment horizontal="center"/>
    </xf>
    <xf numFmtId="0" fontId="1" fillId="2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8" xfId="0" applyFont="1" applyBorder="1" applyAlignment="1">
      <alignment/>
    </xf>
    <xf numFmtId="15" fontId="0" fillId="0" borderId="18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52" fillId="24" borderId="7" xfId="0" applyFont="1" applyFill="1" applyBorder="1" applyAlignment="1">
      <alignment/>
    </xf>
    <xf numFmtId="0" fontId="52" fillId="24" borderId="8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1" fillId="24" borderId="78" xfId="57" applyFont="1" applyFill="1" applyBorder="1" applyAlignment="1">
      <alignment horizontal="center"/>
      <protection/>
    </xf>
    <xf numFmtId="0" fontId="0" fillId="0" borderId="78" xfId="0" applyFont="1" applyBorder="1" applyAlignment="1">
      <alignment/>
    </xf>
    <xf numFmtId="15" fontId="1" fillId="24" borderId="78" xfId="57" applyNumberFormat="1" applyFont="1" applyFill="1" applyBorder="1" applyAlignment="1">
      <alignment horizontal="center"/>
      <protection/>
    </xf>
    <xf numFmtId="15" fontId="0" fillId="0" borderId="8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6" fillId="4" borderId="49" xfId="57" applyFont="1" applyFill="1" applyBorder="1" applyAlignment="1">
      <alignment wrapText="1"/>
      <protection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5" fillId="24" borderId="12" xfId="57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17" fillId="22" borderId="12" xfId="0" applyFont="1" applyFill="1" applyBorder="1" applyAlignment="1">
      <alignment/>
    </xf>
    <xf numFmtId="0" fontId="6" fillId="24" borderId="86" xfId="57" applyFont="1" applyFill="1" applyBorder="1" applyAlignment="1">
      <alignment horizontal="center"/>
      <protection/>
    </xf>
    <xf numFmtId="0" fontId="18" fillId="0" borderId="78" xfId="0" applyFont="1" applyBorder="1" applyAlignment="1">
      <alignment horizontal="center"/>
    </xf>
    <xf numFmtId="0" fontId="52" fillId="24" borderId="79" xfId="0" applyFont="1" applyFill="1" applyBorder="1" applyAlignment="1">
      <alignment/>
    </xf>
    <xf numFmtId="0" fontId="52" fillId="24" borderId="7" xfId="0" applyFont="1" applyFill="1" applyBorder="1" applyAlignment="1">
      <alignment horizontal="left"/>
    </xf>
    <xf numFmtId="0" fontId="6" fillId="25" borderId="49" xfId="57" applyFont="1" applyFill="1" applyBorder="1" applyAlignment="1">
      <alignment wrapText="1"/>
      <protection/>
    </xf>
    <xf numFmtId="0" fontId="6" fillId="25" borderId="19" xfId="57" applyFont="1" applyFill="1" applyBorder="1" applyAlignment="1">
      <alignment wrapText="1"/>
      <protection/>
    </xf>
    <xf numFmtId="0" fontId="6" fillId="25" borderId="33" xfId="57" applyFont="1" applyFill="1" applyBorder="1" applyAlignment="1">
      <alignment wrapText="1"/>
      <protection/>
    </xf>
    <xf numFmtId="0" fontId="6" fillId="25" borderId="15" xfId="57" applyFont="1" applyFill="1" applyBorder="1" applyAlignment="1">
      <alignment wrapText="1"/>
      <protection/>
    </xf>
    <xf numFmtId="0" fontId="6" fillId="25" borderId="18" xfId="57" applyFont="1" applyFill="1" applyBorder="1" applyAlignment="1">
      <alignment wrapText="1"/>
      <protection/>
    </xf>
    <xf numFmtId="0" fontId="6" fillId="25" borderId="11" xfId="57" applyFont="1" applyFill="1" applyBorder="1" applyAlignment="1">
      <alignment wrapText="1"/>
      <protection/>
    </xf>
    <xf numFmtId="0" fontId="7" fillId="25" borderId="12" xfId="0" applyFont="1" applyFill="1" applyBorder="1" applyAlignment="1">
      <alignment/>
    </xf>
    <xf numFmtId="0" fontId="9" fillId="25" borderId="12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52" fillId="24" borderId="80" xfId="57" applyFont="1" applyFill="1" applyBorder="1" applyAlignment="1">
      <alignment horizontal="center"/>
      <protection/>
    </xf>
    <xf numFmtId="0" fontId="52" fillId="0" borderId="80" xfId="0" applyFont="1" applyBorder="1" applyAlignment="1">
      <alignment horizontal="center"/>
    </xf>
    <xf numFmtId="0" fontId="53" fillId="24" borderId="31" xfId="0" applyFont="1" applyFill="1" applyBorder="1" applyAlignment="1">
      <alignment horizontal="left" vertical="center"/>
    </xf>
    <xf numFmtId="15" fontId="0" fillId="0" borderId="48" xfId="0" applyNumberFormat="1" applyFont="1" applyBorder="1" applyAlignment="1">
      <alignment horizontal="center" vertical="center"/>
    </xf>
    <xf numFmtId="15" fontId="0" fillId="0" borderId="53" xfId="0" applyNumberFormat="1" applyFont="1" applyBorder="1" applyAlignment="1">
      <alignment horizontal="center" vertical="center"/>
    </xf>
    <xf numFmtId="15" fontId="0" fillId="0" borderId="72" xfId="0" applyNumberFormat="1" applyFont="1" applyBorder="1" applyAlignment="1">
      <alignment horizontal="center" vertical="center"/>
    </xf>
    <xf numFmtId="15" fontId="0" fillId="0" borderId="53" xfId="0" applyNumberFormat="1" applyBorder="1" applyAlignment="1">
      <alignment horizontal="center" vertical="center"/>
    </xf>
    <xf numFmtId="15" fontId="0" fillId="0" borderId="48" xfId="0" applyNumberFormat="1" applyBorder="1" applyAlignment="1">
      <alignment horizontal="center" vertical="center"/>
    </xf>
    <xf numFmtId="15" fontId="0" fillId="0" borderId="43" xfId="0" applyNumberFormat="1" applyBorder="1" applyAlignment="1">
      <alignment horizontal="center" vertical="center"/>
    </xf>
    <xf numFmtId="15" fontId="0" fillId="7" borderId="53" xfId="0" applyNumberFormat="1" applyFill="1" applyBorder="1" applyAlignment="1">
      <alignment horizontal="center" vertical="center"/>
    </xf>
    <xf numFmtId="15" fontId="0" fillId="7" borderId="48" xfId="0" applyNumberFormat="1" applyFill="1" applyBorder="1" applyAlignment="1">
      <alignment horizontal="center" vertical="center"/>
    </xf>
    <xf numFmtId="15" fontId="0" fillId="7" borderId="43" xfId="0" applyNumberFormat="1" applyFill="1" applyBorder="1" applyAlignment="1">
      <alignment horizontal="center" vertical="center"/>
    </xf>
    <xf numFmtId="11" fontId="1" fillId="0" borderId="87" xfId="0" applyNumberFormat="1" applyFont="1" applyBorder="1" applyAlignment="1">
      <alignment horizontal="center" vertical="center"/>
    </xf>
    <xf numFmtId="11" fontId="1" fillId="0" borderId="88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3" fillId="25" borderId="53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7" borderId="19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11" fontId="4" fillId="0" borderId="16" xfId="0" applyNumberFormat="1" applyFont="1" applyBorder="1" applyAlignment="1">
      <alignment horizontal="center"/>
    </xf>
    <xf numFmtId="11" fontId="4" fillId="0" borderId="34" xfId="0" applyNumberFormat="1" applyFont="1" applyBorder="1" applyAlignment="1">
      <alignment horizontal="center"/>
    </xf>
    <xf numFmtId="11" fontId="4" fillId="0" borderId="35" xfId="0" applyNumberFormat="1" applyFont="1" applyBorder="1" applyAlignment="1">
      <alignment horizontal="center"/>
    </xf>
    <xf numFmtId="11" fontId="36" fillId="0" borderId="62" xfId="0" applyNumberFormat="1" applyFont="1" applyBorder="1" applyAlignment="1">
      <alignment horizontal="center" vertical="center"/>
    </xf>
    <xf numFmtId="11" fontId="36" fillId="0" borderId="14" xfId="0" applyNumberFormat="1" applyFont="1" applyBorder="1" applyAlignment="1">
      <alignment horizontal="center" vertical="center"/>
    </xf>
    <xf numFmtId="11" fontId="36" fillId="0" borderId="90" xfId="0" applyNumberFormat="1" applyFont="1" applyBorder="1" applyAlignment="1">
      <alignment horizontal="center" vertical="center"/>
    </xf>
    <xf numFmtId="11" fontId="4" fillId="0" borderId="91" xfId="0" applyNumberFormat="1" applyFont="1" applyBorder="1" applyAlignment="1">
      <alignment horizontal="center"/>
    </xf>
    <xf numFmtId="11" fontId="4" fillId="0" borderId="92" xfId="0" applyNumberFormat="1" applyFont="1" applyBorder="1" applyAlignment="1">
      <alignment horizontal="center"/>
    </xf>
    <xf numFmtId="11" fontId="4" fillId="0" borderId="93" xfId="0" applyNumberFormat="1" applyFont="1" applyBorder="1" applyAlignment="1">
      <alignment horizontal="center"/>
    </xf>
    <xf numFmtId="11" fontId="20" fillId="0" borderId="16" xfId="0" applyNumberFormat="1" applyFont="1" applyBorder="1" applyAlignment="1">
      <alignment horizontal="center"/>
    </xf>
    <xf numFmtId="11" fontId="20" fillId="0" borderId="34" xfId="0" applyNumberFormat="1" applyFont="1" applyBorder="1" applyAlignment="1">
      <alignment horizontal="center"/>
    </xf>
    <xf numFmtId="11" fontId="20" fillId="0" borderId="35" xfId="0" applyNumberFormat="1" applyFont="1" applyBorder="1" applyAlignment="1">
      <alignment horizontal="center"/>
    </xf>
    <xf numFmtId="11" fontId="19" fillId="0" borderId="62" xfId="0" applyNumberFormat="1" applyFont="1" applyBorder="1" applyAlignment="1">
      <alignment horizontal="center" vertical="center"/>
    </xf>
    <xf numFmtId="11" fontId="19" fillId="0" borderId="14" xfId="0" applyNumberFormat="1" applyFont="1" applyBorder="1" applyAlignment="1">
      <alignment horizontal="center" vertical="center"/>
    </xf>
    <xf numFmtId="11" fontId="19" fillId="0" borderId="90" xfId="0" applyNumberFormat="1" applyFont="1" applyBorder="1" applyAlignment="1">
      <alignment horizontal="center" vertical="center"/>
    </xf>
    <xf numFmtId="11" fontId="20" fillId="0" borderId="91" xfId="0" applyNumberFormat="1" applyFont="1" applyBorder="1" applyAlignment="1">
      <alignment horizontal="center"/>
    </xf>
    <xf numFmtId="11" fontId="20" fillId="0" borderId="92" xfId="0" applyNumberFormat="1" applyFont="1" applyBorder="1" applyAlignment="1">
      <alignment horizontal="center"/>
    </xf>
    <xf numFmtId="11" fontId="20" fillId="0" borderId="93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valuation 9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52"/>
          <c:w val="0.9405"/>
          <c:h val="0.70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'ER Agonist REPORT'!$C$15</c:f>
              <c:strCache>
                <c:ptCount val="1"/>
                <c:pt idx="0">
                  <c:v>Avg Adj E2 RLU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Agonist REPORT'!$D$16:$D$26</c:f>
                <c:numCache>
                  <c:ptCount val="11"/>
                  <c:pt idx="0">
                    <c:v>1035.2043276571055</c:v>
                  </c:pt>
                  <c:pt idx="1">
                    <c:v>249.60869375885127</c:v>
                  </c:pt>
                  <c:pt idx="2">
                    <c:v>1644.7303730399096</c:v>
                  </c:pt>
                  <c:pt idx="3">
                    <c:v>1827.1639225860388</c:v>
                  </c:pt>
                  <c:pt idx="4">
                    <c:v>729.734198184517</c:v>
                  </c:pt>
                  <c:pt idx="5">
                    <c:v>50.91168824543142</c:v>
                  </c:pt>
                  <c:pt idx="6">
                    <c:v>1198.545994111198</c:v>
                  </c:pt>
                  <c:pt idx="7">
                    <c:v>208.59650045003153</c:v>
                  </c:pt>
                  <c:pt idx="8">
                    <c:v>96.87362902255701</c:v>
                  </c:pt>
                  <c:pt idx="9">
                    <c:v>228.39549032325485</c:v>
                  </c:pt>
                  <c:pt idx="10">
                    <c:v>147.07821048680188</c:v>
                  </c:pt>
                </c:numCache>
              </c:numRef>
            </c:plus>
            <c:minus>
              <c:numRef>
                <c:f>'ER Agonist REPORT'!$D$16:$D$26</c:f>
                <c:numCache>
                  <c:ptCount val="11"/>
                  <c:pt idx="0">
                    <c:v>1035.2043276571055</c:v>
                  </c:pt>
                  <c:pt idx="1">
                    <c:v>249.60869375885127</c:v>
                  </c:pt>
                  <c:pt idx="2">
                    <c:v>1644.7303730399096</c:v>
                  </c:pt>
                  <c:pt idx="3">
                    <c:v>1827.1639225860388</c:v>
                  </c:pt>
                  <c:pt idx="4">
                    <c:v>729.734198184517</c:v>
                  </c:pt>
                  <c:pt idx="5">
                    <c:v>50.91168824543142</c:v>
                  </c:pt>
                  <c:pt idx="6">
                    <c:v>1198.545994111198</c:v>
                  </c:pt>
                  <c:pt idx="7">
                    <c:v>208.59650045003153</c:v>
                  </c:pt>
                  <c:pt idx="8">
                    <c:v>96.87362902255701</c:v>
                  </c:pt>
                  <c:pt idx="9">
                    <c:v>228.39549032325485</c:v>
                  </c:pt>
                  <c:pt idx="10">
                    <c:v>147.07821048680188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percentage"/>
            <c:val val="0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'ER Agonist REPORT'!$A$4:$A$14</c:f>
              <c:numCache/>
            </c:numRef>
          </c:xVal>
          <c:yVal>
            <c:numRef>
              <c:f>'ER Agonist REPORT'!$C$16:$C$26</c:f>
              <c:numCache/>
            </c:numRef>
          </c:yVal>
          <c:smooth val="0"/>
        </c:ser>
        <c:ser>
          <c:idx val="1"/>
          <c:order val="1"/>
          <c:tx>
            <c:strRef>
              <c:f>'ER Agonist REPORT'!$A$28</c:f>
              <c:strCache>
                <c:ptCount val="1"/>
                <c:pt idx="0">
                  <c:v>Methoxychlor Control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Agonist REPORT'!$E$30</c:f>
                <c:numCache>
                  <c:ptCount val="1"/>
                  <c:pt idx="0">
                    <c:v>229.3208072270258</c:v>
                  </c:pt>
                </c:numCache>
              </c:numRef>
            </c:plus>
            <c:minus>
              <c:numRef>
                <c:f>'ER Agonist REPORT'!$E$30</c:f>
                <c:numCache>
                  <c:ptCount val="1"/>
                  <c:pt idx="0">
                    <c:v>229.3208072270258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percentage"/>
            <c:val val="5"/>
            <c:noEndCap val="0"/>
            <c:spPr>
              <a:ln w="25400">
                <a:solidFill>
                  <a:srgbClr val="006411"/>
                </a:solidFill>
              </a:ln>
            </c:spPr>
          </c:errBars>
          <c:xVal>
            <c:numRef>
              <c:f>'ER Agonist REPORT'!$A$31</c:f>
              <c:numCache/>
            </c:numRef>
          </c:xVal>
          <c:yVal>
            <c:numRef>
              <c:f>'ER Agonist REPORT'!$D$30</c:f>
              <c:numCache/>
            </c:numRef>
          </c:yVal>
          <c:smooth val="0"/>
        </c:ser>
        <c:ser>
          <c:idx val="2"/>
          <c:order val="2"/>
          <c:tx>
            <c:strRef>
              <c:f>'ER Agonist REPORT'!$D$35</c:f>
              <c:strCache>
                <c:ptCount val="1"/>
                <c:pt idx="0">
                  <c:v>DMSO Mean + 3x SD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'ER Agonist REPORT'!$E$36:$E$37</c:f>
              <c:numCache/>
            </c:numRef>
          </c:xVal>
          <c:yVal>
            <c:numRef>
              <c:f>'ER Agonist REPORT'!$D$36:$D$37</c:f>
              <c:numCache/>
            </c:numRef>
          </c:yVal>
          <c:smooth val="0"/>
        </c:ser>
        <c:ser>
          <c:idx val="3"/>
          <c:order val="3"/>
          <c:tx>
            <c:strRef>
              <c:f>'ER Agonist REPORT'!$F$29</c:f>
              <c:strCache>
                <c:ptCount val="1"/>
                <c:pt idx="0">
                  <c:v>Chemical 1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0713A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Agonist REPORT'!$C$41:$C$51</c:f>
                <c:numCache>
                  <c:ptCount val="11"/>
                  <c:pt idx="0">
                    <c:v>163.31420210984197</c:v>
                  </c:pt>
                  <c:pt idx="1">
                    <c:v>130.44982374261588</c:v>
                  </c:pt>
                  <c:pt idx="2">
                    <c:v>388.49941892844356</c:v>
                  </c:pt>
                  <c:pt idx="3">
                    <c:v>423.1398098842363</c:v>
                  </c:pt>
                  <c:pt idx="4">
                    <c:v>233.72356021966803</c:v>
                  </c:pt>
                  <c:pt idx="5">
                    <c:v>157.80018233747344</c:v>
                  </c:pt>
                  <c:pt idx="6">
                    <c:v>323.9932379936269</c:v>
                  </c:pt>
                  <c:pt idx="7">
                    <c:v>360.1462952573258</c:v>
                  </c:pt>
                  <c:pt idx="8">
                    <c:v>84.78549310471801</c:v>
                  </c:pt>
                  <c:pt idx="9">
                    <c:v>30.92514326740463</c:v>
                  </c:pt>
                  <c:pt idx="10">
                    <c:v>333.1523369570029</c:v>
                  </c:pt>
                </c:numCache>
              </c:numRef>
            </c:plus>
            <c:minus>
              <c:numRef>
                <c:f>'ER Agonist REPORT'!$C$41:$C$51</c:f>
                <c:numCache>
                  <c:ptCount val="11"/>
                  <c:pt idx="0">
                    <c:v>163.31420210984197</c:v>
                  </c:pt>
                  <c:pt idx="1">
                    <c:v>130.44982374261588</c:v>
                  </c:pt>
                  <c:pt idx="2">
                    <c:v>388.49941892844356</c:v>
                  </c:pt>
                  <c:pt idx="3">
                    <c:v>423.1398098842363</c:v>
                  </c:pt>
                  <c:pt idx="4">
                    <c:v>233.72356021966803</c:v>
                  </c:pt>
                  <c:pt idx="5">
                    <c:v>157.80018233747344</c:v>
                  </c:pt>
                  <c:pt idx="6">
                    <c:v>323.9932379936269</c:v>
                  </c:pt>
                  <c:pt idx="7">
                    <c:v>360.1462952573258</c:v>
                  </c:pt>
                  <c:pt idx="8">
                    <c:v>84.78549310471801</c:v>
                  </c:pt>
                  <c:pt idx="9">
                    <c:v>30.92514326740463</c:v>
                  </c:pt>
                  <c:pt idx="10">
                    <c:v>333.1523369570029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percentage"/>
            <c:val val="0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'ER Agonist REPORT'!$F$31:$F$41</c:f>
              <c:numCache/>
            </c:numRef>
          </c:xVal>
          <c:yVal>
            <c:numRef>
              <c:f>'ER Agonist REPORT'!$B$41:$B$51</c:f>
              <c:numCache/>
            </c:numRef>
          </c:yVal>
          <c:smooth val="0"/>
        </c:ser>
        <c:ser>
          <c:idx val="4"/>
          <c:order val="4"/>
          <c:tx>
            <c:strRef>
              <c:f>'ER Agonist REPORT'!$F$42</c:f>
              <c:strCache>
                <c:ptCount val="1"/>
                <c:pt idx="0">
                  <c:v>Chemical 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3366"/>
              </a:solidFill>
              <a:ln>
                <a:solidFill>
                  <a:srgbClr val="33CC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Agonist REPORT'!$C$54:$C$64</c:f>
                <c:numCache>
                  <c:ptCount val="11"/>
                  <c:pt idx="0">
                    <c:v>88.14302421817423</c:v>
                  </c:pt>
                  <c:pt idx="1">
                    <c:v>98.99072088313169</c:v>
                  </c:pt>
                  <c:pt idx="2">
                    <c:v>220.14560232219844</c:v>
                  </c:pt>
                  <c:pt idx="3">
                    <c:v>192.6060284785092</c:v>
                  </c:pt>
                  <c:pt idx="4">
                    <c:v>180.86554891567732</c:v>
                  </c:pt>
                  <c:pt idx="5">
                    <c:v>211.66203898141515</c:v>
                  </c:pt>
                  <c:pt idx="6">
                    <c:v>321.5210929272836</c:v>
                  </c:pt>
                  <c:pt idx="7">
                    <c:v>141.62323366270573</c:v>
                  </c:pt>
                  <c:pt idx="8">
                    <c:v>176.90010246066558</c:v>
                  </c:pt>
                  <c:pt idx="9">
                    <c:v>426.68239787336137</c:v>
                  </c:pt>
                  <c:pt idx="10">
                    <c:v>227.34405061711547</c:v>
                  </c:pt>
                </c:numCache>
              </c:numRef>
            </c:plus>
            <c:minus>
              <c:numRef>
                <c:f>'ER Agonist REPORT'!$C$54:$C$64</c:f>
                <c:numCache>
                  <c:ptCount val="11"/>
                  <c:pt idx="0">
                    <c:v>88.14302421817423</c:v>
                  </c:pt>
                  <c:pt idx="1">
                    <c:v>98.99072088313169</c:v>
                  </c:pt>
                  <c:pt idx="2">
                    <c:v>220.14560232219844</c:v>
                  </c:pt>
                  <c:pt idx="3">
                    <c:v>192.6060284785092</c:v>
                  </c:pt>
                  <c:pt idx="4">
                    <c:v>180.86554891567732</c:v>
                  </c:pt>
                  <c:pt idx="5">
                    <c:v>211.66203898141515</c:v>
                  </c:pt>
                  <c:pt idx="6">
                    <c:v>321.5210929272836</c:v>
                  </c:pt>
                  <c:pt idx="7">
                    <c:v>141.62323366270573</c:v>
                  </c:pt>
                  <c:pt idx="8">
                    <c:v>176.90010246066558</c:v>
                  </c:pt>
                  <c:pt idx="9">
                    <c:v>426.68239787336137</c:v>
                  </c:pt>
                  <c:pt idx="10">
                    <c:v>227.34405061711547</c:v>
                  </c:pt>
                </c:numCache>
              </c:numRef>
            </c:minus>
            <c:noEndCap val="0"/>
            <c:spPr>
              <a:ln w="3175">
                <a:solidFill>
                  <a:srgbClr val="003366"/>
                </a:solidFill>
              </a:ln>
            </c:spPr>
          </c:errBars>
          <c:errBars>
            <c:errDir val="x"/>
            <c:errBarType val="both"/>
            <c:errValType val="percentage"/>
            <c:val val="0"/>
            <c:noEndCap val="0"/>
            <c:spPr>
              <a:ln w="3175">
                <a:solidFill>
                  <a:srgbClr val="003366"/>
                </a:solidFill>
              </a:ln>
            </c:spPr>
          </c:errBars>
          <c:xVal>
            <c:numRef>
              <c:f>'ER Agonist REPORT'!$F$44:$F$54</c:f>
              <c:numCache/>
            </c:numRef>
          </c:xVal>
          <c:yVal>
            <c:numRef>
              <c:f>'ER Agonist REPORT'!$B$54:$B$64</c:f>
              <c:numCache/>
            </c:numRef>
          </c:yVal>
          <c:smooth val="0"/>
        </c:ser>
        <c:axId val="21242396"/>
        <c:axId val="56963837"/>
      </c:scatterChart>
      <c:valAx>
        <c:axId val="212423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g/ml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63837"/>
        <c:crossesAt val="-2000"/>
        <c:crossBetween val="midCat"/>
        <c:dispUnits/>
        <c:majorUnit val="100"/>
      </c:valAx>
      <c:valAx>
        <c:axId val="56963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Adjusted and Normalized RLU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42396"/>
        <c:crossesAt val="1E-08"/>
        <c:crossBetween val="midCat"/>
        <c:dispUnits/>
        <c:min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375"/>
          <c:w val="0.6182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2</xdr:row>
      <xdr:rowOff>38100</xdr:rowOff>
    </xdr:from>
    <xdr:to>
      <xdr:col>18</xdr:col>
      <xdr:colOff>76200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5314950" y="504825"/>
        <a:ext cx="80867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1" width="21.00390625" style="66" customWidth="1"/>
    <col min="2" max="2" width="9.8515625" style="66" customWidth="1"/>
    <col min="3" max="3" width="12.140625" style="136" bestFit="1" customWidth="1"/>
    <col min="4" max="4" width="12.7109375" style="136" customWidth="1"/>
    <col min="5" max="5" width="12.7109375" style="66" customWidth="1"/>
    <col min="6" max="6" width="14.00390625" style="66" customWidth="1"/>
    <col min="7" max="7" width="11.421875" style="66" customWidth="1"/>
    <col min="8" max="8" width="15.28125" style="66" customWidth="1"/>
    <col min="9" max="9" width="8.00390625" style="66" customWidth="1"/>
    <col min="10" max="10" width="7.8515625" style="66" customWidth="1"/>
    <col min="11" max="11" width="8.7109375" style="66" customWidth="1"/>
    <col min="12" max="16384" width="8.8515625" style="66" customWidth="1"/>
  </cols>
  <sheetData>
    <row r="1" spans="1:6" ht="12.75" thickBot="1">
      <c r="A1" s="26" t="s">
        <v>197</v>
      </c>
      <c r="B1" s="68"/>
      <c r="C1" s="72"/>
      <c r="D1" s="166" t="s">
        <v>174</v>
      </c>
      <c r="E1" s="43" t="s">
        <v>223</v>
      </c>
      <c r="F1" s="170"/>
    </row>
    <row r="2" ht="12">
      <c r="E2" s="66" t="s">
        <v>175</v>
      </c>
    </row>
    <row r="5" spans="1:3" ht="12">
      <c r="A5" s="547" t="s">
        <v>98</v>
      </c>
      <c r="B5" s="548"/>
      <c r="C5" s="541" t="s">
        <v>227</v>
      </c>
    </row>
    <row r="6" spans="1:8" ht="12">
      <c r="A6" s="547" t="s">
        <v>163</v>
      </c>
      <c r="B6" s="547"/>
      <c r="C6" s="136" t="s">
        <v>228</v>
      </c>
      <c r="D6" s="14"/>
      <c r="E6" s="5"/>
      <c r="F6" s="150" t="s">
        <v>172</v>
      </c>
      <c r="G6" s="544" t="s">
        <v>229</v>
      </c>
      <c r="H6" s="544"/>
    </row>
    <row r="7" spans="1:4" s="5" customFormat="1" ht="12">
      <c r="A7" s="547" t="s">
        <v>99</v>
      </c>
      <c r="B7" s="547"/>
      <c r="C7" s="136" t="s">
        <v>227</v>
      </c>
      <c r="D7" s="14"/>
    </row>
    <row r="8" spans="1:8" s="5" customFormat="1" ht="12">
      <c r="A8" s="212"/>
      <c r="C8" s="14"/>
      <c r="D8" s="14"/>
      <c r="F8" s="45"/>
      <c r="G8" s="45"/>
      <c r="H8" s="45"/>
    </row>
    <row r="9" spans="1:4" s="68" customFormat="1" ht="12">
      <c r="A9" s="212"/>
      <c r="B9" s="5"/>
      <c r="C9" s="6" t="s">
        <v>171</v>
      </c>
      <c r="D9" s="6" t="s">
        <v>9</v>
      </c>
    </row>
    <row r="10" spans="1:8" ht="12">
      <c r="A10" s="213" t="s">
        <v>165</v>
      </c>
      <c r="C10" s="24" t="s">
        <v>5</v>
      </c>
      <c r="D10" s="136" t="s">
        <v>224</v>
      </c>
      <c r="E10" s="68"/>
      <c r="F10" s="150" t="s">
        <v>173</v>
      </c>
      <c r="G10" s="545">
        <v>40909</v>
      </c>
      <c r="H10" s="546"/>
    </row>
    <row r="11" spans="1:7" s="68" customFormat="1" ht="12">
      <c r="A11" s="25"/>
      <c r="B11" s="5"/>
      <c r="C11" s="24"/>
      <c r="D11" s="136"/>
      <c r="G11" s="300" t="s">
        <v>97</v>
      </c>
    </row>
    <row r="12" spans="1:8" ht="12">
      <c r="A12" s="213" t="s">
        <v>164</v>
      </c>
      <c r="B12" s="150" t="s">
        <v>169</v>
      </c>
      <c r="C12" s="136" t="s">
        <v>53</v>
      </c>
      <c r="D12" s="136" t="s">
        <v>225</v>
      </c>
      <c r="F12" s="214"/>
      <c r="G12" s="42"/>
      <c r="H12" s="42"/>
    </row>
    <row r="13" spans="1:8" ht="12">
      <c r="A13" s="213"/>
      <c r="B13" s="150"/>
      <c r="F13" s="214"/>
      <c r="G13" s="42"/>
      <c r="H13" s="42"/>
    </row>
    <row r="14" spans="1:13" ht="12">
      <c r="A14" s="215"/>
      <c r="D14" s="445"/>
      <c r="M14" s="42"/>
    </row>
    <row r="15" spans="1:13" s="5" customFormat="1" ht="12">
      <c r="A15" s="25" t="s">
        <v>161</v>
      </c>
      <c r="B15" s="4" t="s">
        <v>169</v>
      </c>
      <c r="C15" s="136" t="s">
        <v>219</v>
      </c>
      <c r="D15" s="505" t="s">
        <v>226</v>
      </c>
      <c r="M15" s="45"/>
    </row>
    <row r="16" spans="1:4" ht="12">
      <c r="A16" s="5"/>
      <c r="B16" s="150" t="s">
        <v>170</v>
      </c>
      <c r="C16" s="136" t="s">
        <v>220</v>
      </c>
      <c r="D16" s="506" t="s">
        <v>226</v>
      </c>
    </row>
    <row r="18" spans="1:4" s="5" customFormat="1" ht="12.75" thickBot="1">
      <c r="A18" s="4" t="s">
        <v>176</v>
      </c>
      <c r="C18" s="14"/>
      <c r="D18" s="14"/>
    </row>
    <row r="19" spans="1:8" s="5" customFormat="1" ht="12">
      <c r="A19" s="376"/>
      <c r="B19" s="377"/>
      <c r="C19" s="377"/>
      <c r="D19" s="377"/>
      <c r="E19" s="377"/>
      <c r="F19" s="377"/>
      <c r="G19" s="377"/>
      <c r="H19" s="378"/>
    </row>
    <row r="20" spans="1:8" s="5" customFormat="1" ht="12">
      <c r="A20" s="379"/>
      <c r="B20" s="380"/>
      <c r="C20" s="380"/>
      <c r="D20" s="380"/>
      <c r="E20" s="380"/>
      <c r="F20" s="380"/>
      <c r="G20" s="380"/>
      <c r="H20" s="381"/>
    </row>
    <row r="21" spans="1:8" s="5" customFormat="1" ht="12.75" thickBot="1">
      <c r="A21" s="382"/>
      <c r="B21" s="383"/>
      <c r="C21" s="383"/>
      <c r="D21" s="383"/>
      <c r="E21" s="383"/>
      <c r="F21" s="383"/>
      <c r="G21" s="383"/>
      <c r="H21" s="384"/>
    </row>
    <row r="22" spans="1:8" s="5" customFormat="1" ht="12">
      <c r="A22" s="380"/>
      <c r="B22" s="380"/>
      <c r="C22" s="380"/>
      <c r="D22" s="380"/>
      <c r="E22" s="380"/>
      <c r="F22" s="380"/>
      <c r="G22" s="380"/>
      <c r="H22" s="380"/>
    </row>
    <row r="23" spans="1:8" s="5" customFormat="1" ht="12.75">
      <c r="A23" s="512" t="s">
        <v>194</v>
      </c>
      <c r="B23" s="380"/>
      <c r="C23" s="380"/>
      <c r="D23" s="512" t="s">
        <v>195</v>
      </c>
      <c r="E23" s="380"/>
      <c r="F23" s="380"/>
      <c r="G23" s="380"/>
      <c r="H23" s="380"/>
    </row>
    <row r="24" spans="1:8" s="5" customFormat="1" ht="54" customHeight="1">
      <c r="A24" s="542" t="s">
        <v>87</v>
      </c>
      <c r="B24" s="543"/>
      <c r="C24" s="437"/>
      <c r="D24" s="440" t="s">
        <v>160</v>
      </c>
      <c r="E24" s="440" t="s">
        <v>216</v>
      </c>
      <c r="F24" s="440" t="s">
        <v>217</v>
      </c>
      <c r="G24" s="440" t="s">
        <v>218</v>
      </c>
      <c r="H24" s="440" t="s">
        <v>1</v>
      </c>
    </row>
    <row r="25" spans="1:8" s="5" customFormat="1" ht="12">
      <c r="A25" s="443" t="s">
        <v>88</v>
      </c>
      <c r="B25" s="443" t="s">
        <v>90</v>
      </c>
      <c r="C25" s="385"/>
      <c r="D25" s="441" t="str">
        <f>$C$15</f>
        <v>Chemical 1</v>
      </c>
      <c r="E25" s="539"/>
      <c r="F25" s="442"/>
      <c r="G25" s="442"/>
      <c r="H25" s="442"/>
    </row>
    <row r="26" spans="1:8" s="5" customFormat="1" ht="12">
      <c r="A26" s="441" t="s">
        <v>2</v>
      </c>
      <c r="B26" s="540"/>
      <c r="C26" s="385"/>
      <c r="D26" s="441" t="str">
        <f>$C$16</f>
        <v>Chemical 2</v>
      </c>
      <c r="E26" s="539"/>
      <c r="F26" s="442"/>
      <c r="G26" s="442"/>
      <c r="H26" s="442"/>
    </row>
    <row r="27" spans="1:5" s="5" customFormat="1" ht="12">
      <c r="A27" s="444" t="s">
        <v>89</v>
      </c>
      <c r="B27" s="540"/>
      <c r="C27" s="438"/>
      <c r="D27" s="386"/>
      <c r="E27" s="386"/>
    </row>
    <row r="28" spans="1:5" s="5" customFormat="1" ht="12">
      <c r="A28" s="444" t="s">
        <v>91</v>
      </c>
      <c r="B28" s="540"/>
      <c r="C28" s="439"/>
      <c r="D28" s="439"/>
      <c r="E28" s="386"/>
    </row>
    <row r="29" spans="1:8" s="5" customFormat="1" ht="12">
      <c r="A29" s="513" t="s">
        <v>196</v>
      </c>
      <c r="B29" s="540"/>
      <c r="C29" s="136"/>
      <c r="D29" s="136"/>
      <c r="E29" s="66"/>
      <c r="F29" s="66"/>
      <c r="G29" s="66"/>
      <c r="H29" s="66"/>
    </row>
    <row r="30" spans="1:8" s="5" customFormat="1" ht="12">
      <c r="A30" s="66"/>
      <c r="B30" s="66"/>
      <c r="C30" s="136"/>
      <c r="D30" s="136"/>
      <c r="E30" s="66"/>
      <c r="F30" s="66"/>
      <c r="G30" s="66"/>
      <c r="H30" s="66"/>
    </row>
    <row r="31" spans="1:8" s="5" customFormat="1" ht="12.75" thickBot="1">
      <c r="A31" s="43" t="s">
        <v>222</v>
      </c>
      <c r="B31" s="43"/>
      <c r="C31" s="136"/>
      <c r="D31" s="301">
        <v>40909</v>
      </c>
      <c r="E31" s="66"/>
      <c r="F31" s="42"/>
      <c r="G31" s="66"/>
      <c r="H31" s="66"/>
    </row>
    <row r="32" spans="1:8" s="5" customFormat="1" ht="12.75">
      <c r="A32" s="503" t="s">
        <v>221</v>
      </c>
      <c r="B32" s="503"/>
      <c r="C32" s="504"/>
      <c r="D32" s="504" t="s">
        <v>101</v>
      </c>
      <c r="E32" s="503"/>
      <c r="F32" s="503"/>
      <c r="G32" s="66"/>
      <c r="H32" s="66"/>
    </row>
    <row r="33" spans="1:8" s="5" customFormat="1" ht="12">
      <c r="A33" s="66"/>
      <c r="B33" s="66"/>
      <c r="C33" s="136"/>
      <c r="D33" s="136"/>
      <c r="E33" s="66"/>
      <c r="F33" s="66"/>
      <c r="G33" s="66"/>
      <c r="H33" s="66"/>
    </row>
    <row r="34" spans="1:8" s="5" customFormat="1" ht="12">
      <c r="A34" s="66"/>
      <c r="B34" s="66"/>
      <c r="C34" s="136"/>
      <c r="D34" s="136"/>
      <c r="E34" s="66"/>
      <c r="F34" s="66"/>
      <c r="G34" s="66"/>
      <c r="H34" s="66"/>
    </row>
    <row r="35" spans="1:8" s="5" customFormat="1" ht="12">
      <c r="A35" s="66"/>
      <c r="B35" s="66"/>
      <c r="C35" s="136"/>
      <c r="D35" s="136"/>
      <c r="E35" s="66"/>
      <c r="F35" s="66"/>
      <c r="G35" s="66"/>
      <c r="H35" s="66"/>
    </row>
  </sheetData>
  <sheetProtection/>
  <mergeCells count="6">
    <mergeCell ref="A24:B24"/>
    <mergeCell ref="G6:H6"/>
    <mergeCell ref="G10:H10"/>
    <mergeCell ref="A5:B5"/>
    <mergeCell ref="A6:B6"/>
    <mergeCell ref="A7:B7"/>
  </mergeCells>
  <printOptions gridLines="1"/>
  <pageMargins left="0.75" right="0.75" top="1" bottom="1" header="0.5" footer="0.5"/>
  <pageSetup fitToHeight="1" fitToWidth="1" horizontalDpi="300" verticalDpi="300" orientation="landscape"/>
  <headerFooter alignWithMargins="0">
    <oddHeader>&amp;LBG1Luc Agonist Comprehensive Data Reporting Sheet&amp;R&amp;D</oddHeader>
    <oddFooter>&amp;L&amp;A&amp;C&amp;F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3" width="7.00390625" style="68" customWidth="1"/>
    <col min="4" max="5" width="7.421875" style="68" customWidth="1"/>
    <col min="6" max="6" width="7.8515625" style="68" customWidth="1"/>
    <col min="7" max="7" width="7.00390625" style="68" customWidth="1"/>
    <col min="8" max="9" width="8.00390625" style="68" customWidth="1"/>
    <col min="10" max="10" width="7.8515625" style="68" customWidth="1"/>
    <col min="11" max="11" width="8.7109375" style="68" customWidth="1"/>
    <col min="12" max="12" width="9.421875" style="68" customWidth="1"/>
    <col min="13" max="13" width="9.28125" style="68" customWidth="1"/>
    <col min="14" max="14" width="7.00390625" style="68" customWidth="1"/>
    <col min="15" max="16384" width="8.8515625" style="68" customWidth="1"/>
  </cols>
  <sheetData>
    <row r="1" spans="1:13" s="66" customFormat="1" ht="13.5" thickBot="1" thickTop="1">
      <c r="A1" s="451"/>
      <c r="B1" s="452"/>
      <c r="C1" s="452"/>
      <c r="D1" s="454"/>
      <c r="E1" s="569" t="s">
        <v>113</v>
      </c>
      <c r="F1" s="570"/>
      <c r="G1" s="552" t="str">
        <f>'Compound Tracking'!E1</f>
        <v>Enter Plate Identification Here</v>
      </c>
      <c r="H1" s="553"/>
      <c r="I1" s="456" t="s">
        <v>101</v>
      </c>
      <c r="J1" s="554">
        <f>'Compound Tracking'!G10</f>
        <v>40909</v>
      </c>
      <c r="K1" s="555"/>
      <c r="L1" s="455"/>
      <c r="M1" s="453"/>
    </row>
    <row r="2" spans="1:13" ht="12.75" thickTop="1">
      <c r="A2" s="457"/>
      <c r="B2" s="458"/>
      <c r="C2" s="458"/>
      <c r="D2" s="459"/>
      <c r="E2" s="582" t="s">
        <v>98</v>
      </c>
      <c r="F2" s="583"/>
      <c r="G2" s="460" t="str">
        <f>'Compound Tracking'!C5</f>
        <v>Enter Lot Number</v>
      </c>
      <c r="H2" s="461"/>
      <c r="I2" s="462"/>
      <c r="J2" s="462"/>
      <c r="K2" s="462"/>
      <c r="L2" s="458"/>
      <c r="M2" s="463"/>
    </row>
    <row r="3" spans="1:13" ht="12">
      <c r="A3" s="571" t="s">
        <v>246</v>
      </c>
      <c r="B3" s="549"/>
      <c r="C3" s="549" t="s">
        <v>230</v>
      </c>
      <c r="D3" s="549"/>
      <c r="E3" s="549"/>
      <c r="F3" s="549" t="s">
        <v>231</v>
      </c>
      <c r="G3" s="549"/>
      <c r="H3" s="466"/>
      <c r="I3" s="467">
        <v>50</v>
      </c>
      <c r="J3" s="549" t="s">
        <v>232</v>
      </c>
      <c r="K3" s="550"/>
      <c r="L3" s="482">
        <v>0.3</v>
      </c>
      <c r="M3" s="481"/>
    </row>
    <row r="4" spans="1:13" ht="12">
      <c r="A4" s="464" t="s">
        <v>233</v>
      </c>
      <c r="B4" s="465"/>
      <c r="C4" s="549" t="s">
        <v>234</v>
      </c>
      <c r="D4" s="549"/>
      <c r="E4" s="549"/>
      <c r="F4" s="549" t="s">
        <v>235</v>
      </c>
      <c r="G4" s="549"/>
      <c r="H4" s="549"/>
      <c r="I4" s="469">
        <v>15</v>
      </c>
      <c r="J4" s="549" t="s">
        <v>236</v>
      </c>
      <c r="K4" s="550"/>
      <c r="L4" s="482">
        <v>0</v>
      </c>
      <c r="M4" s="481"/>
    </row>
    <row r="5" spans="1:13" ht="12">
      <c r="A5" s="464"/>
      <c r="B5" s="465"/>
      <c r="C5" s="470"/>
      <c r="D5" s="470"/>
      <c r="E5" s="465"/>
      <c r="F5" s="549" t="s">
        <v>237</v>
      </c>
      <c r="G5" s="549"/>
      <c r="H5" s="549"/>
      <c r="I5" s="469">
        <v>0</v>
      </c>
      <c r="J5" s="471" t="s">
        <v>238</v>
      </c>
      <c r="K5" s="479"/>
      <c r="L5" s="482">
        <v>15</v>
      </c>
      <c r="M5" s="481"/>
    </row>
    <row r="6" spans="1:13" ht="12">
      <c r="A6" s="571" t="s">
        <v>239</v>
      </c>
      <c r="B6" s="549"/>
      <c r="C6" s="572" t="s">
        <v>240</v>
      </c>
      <c r="D6" s="572"/>
      <c r="E6" s="465"/>
      <c r="F6" s="465"/>
      <c r="G6" s="465"/>
      <c r="H6" s="465"/>
      <c r="I6" s="470"/>
      <c r="J6" s="465"/>
      <c r="K6" s="479"/>
      <c r="L6" s="483"/>
      <c r="M6" s="481"/>
    </row>
    <row r="7" spans="1:13" ht="12">
      <c r="A7" s="477" t="s">
        <v>241</v>
      </c>
      <c r="B7" s="478"/>
      <c r="C7" s="465" t="s">
        <v>242</v>
      </c>
      <c r="D7" s="470"/>
      <c r="E7" s="465"/>
      <c r="F7" s="465"/>
      <c r="G7" s="465"/>
      <c r="H7" s="465"/>
      <c r="I7" s="470"/>
      <c r="J7" s="465"/>
      <c r="K7" s="480"/>
      <c r="L7" s="484"/>
      <c r="M7" s="481"/>
    </row>
    <row r="8" spans="1:13" ht="12">
      <c r="A8" s="472"/>
      <c r="B8" s="473"/>
      <c r="C8" s="473"/>
      <c r="D8" s="473"/>
      <c r="E8" s="474"/>
      <c r="F8" s="584" t="s">
        <v>243</v>
      </c>
      <c r="G8" s="584"/>
      <c r="H8" s="474" t="s">
        <v>244</v>
      </c>
      <c r="I8" s="468"/>
      <c r="J8" s="475">
        <v>5</v>
      </c>
      <c r="K8" s="474"/>
      <c r="L8" s="474" t="s">
        <v>245</v>
      </c>
      <c r="M8" s="476">
        <v>50</v>
      </c>
    </row>
    <row r="9" spans="1:13" ht="12">
      <c r="A9" s="69"/>
      <c r="B9" s="70"/>
      <c r="C9" s="70"/>
      <c r="D9" s="67"/>
      <c r="E9" s="67"/>
      <c r="F9" s="67"/>
      <c r="G9" s="67"/>
      <c r="H9" s="67"/>
      <c r="I9" s="67"/>
      <c r="J9" s="70"/>
      <c r="K9" s="70"/>
      <c r="L9" s="70"/>
      <c r="M9" s="67"/>
    </row>
    <row r="10" spans="1:13" ht="12">
      <c r="A10" s="74"/>
      <c r="B10" s="75"/>
      <c r="C10" s="75"/>
      <c r="D10" s="76" t="s">
        <v>108</v>
      </c>
      <c r="E10" s="77" t="s">
        <v>109</v>
      </c>
      <c r="F10" s="78" t="s">
        <v>118</v>
      </c>
      <c r="G10" s="79"/>
      <c r="H10" s="80"/>
      <c r="I10" s="81"/>
      <c r="J10" s="75"/>
      <c r="K10" s="75"/>
      <c r="L10" s="75"/>
      <c r="M10" s="75"/>
    </row>
    <row r="11" spans="1:13" ht="12">
      <c r="A11" s="71"/>
      <c r="B11" s="82"/>
      <c r="C11" s="11" t="s">
        <v>50</v>
      </c>
      <c r="D11" s="388">
        <f>D22/H37</f>
        <v>3.4178961152335225</v>
      </c>
      <c r="E11" s="390">
        <f>D23/H37</f>
        <v>3.011785246617198</v>
      </c>
      <c r="F11" s="389">
        <f>AVERAGE(D11:E11)</f>
        <v>3.2148406809253602</v>
      </c>
      <c r="G11" s="83"/>
      <c r="H11" s="84"/>
      <c r="I11" s="85"/>
      <c r="J11" s="86"/>
      <c r="K11" s="87"/>
      <c r="L11" s="87"/>
      <c r="M11" s="224"/>
    </row>
    <row r="12" spans="1:13" ht="12">
      <c r="A12" s="89"/>
      <c r="B12" s="90"/>
      <c r="C12" s="11"/>
      <c r="D12" s="573" t="s">
        <v>86</v>
      </c>
      <c r="E12" s="574"/>
      <c r="F12" s="574"/>
      <c r="G12" s="574"/>
      <c r="H12" s="574"/>
      <c r="I12" s="574"/>
      <c r="J12" s="574"/>
      <c r="K12" s="575"/>
      <c r="L12" s="67"/>
      <c r="M12" s="67"/>
    </row>
    <row r="13" spans="1:13" s="6" customFormat="1" ht="12">
      <c r="A13" s="71"/>
      <c r="B13" s="82"/>
      <c r="C13" s="11"/>
      <c r="D13" s="576"/>
      <c r="E13" s="577"/>
      <c r="F13" s="577"/>
      <c r="G13" s="577"/>
      <c r="H13" s="577"/>
      <c r="I13" s="577"/>
      <c r="J13" s="577"/>
      <c r="K13" s="578"/>
      <c r="L13" s="67"/>
      <c r="M13" s="67"/>
    </row>
    <row r="14" spans="1:13" s="88" customFormat="1" ht="12" customHeight="1">
      <c r="A14" s="71"/>
      <c r="B14" s="67"/>
      <c r="C14" s="67"/>
      <c r="D14" s="91"/>
      <c r="E14" s="91"/>
      <c r="F14" s="91"/>
      <c r="G14" s="91"/>
      <c r="H14" s="91"/>
      <c r="I14" s="91"/>
      <c r="J14" s="91"/>
      <c r="K14" s="67"/>
      <c r="L14" s="67"/>
      <c r="M14" s="67"/>
    </row>
    <row r="15" spans="1:13" ht="15">
      <c r="A15" s="71"/>
      <c r="B15" s="387" t="s">
        <v>84</v>
      </c>
      <c r="C15" s="514"/>
      <c r="D15" s="514"/>
      <c r="E15" s="514"/>
      <c r="F15" s="514"/>
      <c r="G15" s="514"/>
      <c r="H15" s="514"/>
      <c r="I15" s="514"/>
      <c r="J15" s="514"/>
      <c r="K15" s="387" t="s">
        <v>92</v>
      </c>
      <c r="L15" s="514"/>
      <c r="M15" s="92"/>
    </row>
    <row r="16" spans="1:13" ht="12">
      <c r="A16" s="2" t="s">
        <v>17</v>
      </c>
      <c r="B16" s="229">
        <v>7794</v>
      </c>
      <c r="C16" s="230">
        <v>7054</v>
      </c>
      <c r="D16" s="230">
        <v>5961</v>
      </c>
      <c r="E16" s="230">
        <v>5825</v>
      </c>
      <c r="F16" s="230">
        <v>5959</v>
      </c>
      <c r="G16" s="230">
        <v>5815</v>
      </c>
      <c r="H16" s="230">
        <v>5373</v>
      </c>
      <c r="I16" s="230">
        <v>5488</v>
      </c>
      <c r="J16" s="230">
        <v>5861</v>
      </c>
      <c r="K16" s="230">
        <v>5489</v>
      </c>
      <c r="L16" s="231">
        <v>5327</v>
      </c>
      <c r="M16" s="337">
        <v>5525</v>
      </c>
    </row>
    <row r="17" spans="1:13" ht="12">
      <c r="A17" s="2" t="s">
        <v>18</v>
      </c>
      <c r="B17" s="232">
        <v>8205</v>
      </c>
      <c r="C17" s="233">
        <v>7153</v>
      </c>
      <c r="D17" s="233">
        <v>6884</v>
      </c>
      <c r="E17" s="233">
        <v>6887</v>
      </c>
      <c r="F17" s="233">
        <v>6534</v>
      </c>
      <c r="G17" s="233">
        <v>5899</v>
      </c>
      <c r="H17" s="233">
        <v>5782</v>
      </c>
      <c r="I17" s="233">
        <v>6387</v>
      </c>
      <c r="J17" s="233">
        <v>6053</v>
      </c>
      <c r="K17" s="233">
        <v>5498</v>
      </c>
      <c r="L17" s="234">
        <v>6059</v>
      </c>
      <c r="M17" s="338">
        <v>5719</v>
      </c>
    </row>
    <row r="18" spans="1:13" s="5" customFormat="1" ht="12">
      <c r="A18" s="2" t="s">
        <v>19</v>
      </c>
      <c r="B18" s="232">
        <v>8045</v>
      </c>
      <c r="C18" s="233">
        <v>7377</v>
      </c>
      <c r="D18" s="233">
        <v>6722</v>
      </c>
      <c r="E18" s="233">
        <v>6492</v>
      </c>
      <c r="F18" s="233">
        <v>6121</v>
      </c>
      <c r="G18" s="233">
        <v>6196</v>
      </c>
      <c r="H18" s="233">
        <v>6195</v>
      </c>
      <c r="I18" s="233">
        <v>5796</v>
      </c>
      <c r="J18" s="233">
        <v>5873</v>
      </c>
      <c r="K18" s="233">
        <v>5561</v>
      </c>
      <c r="L18" s="234">
        <v>6059</v>
      </c>
      <c r="M18" s="338">
        <v>5685</v>
      </c>
    </row>
    <row r="19" spans="1:13" ht="12">
      <c r="A19" s="2" t="s">
        <v>184</v>
      </c>
      <c r="B19" s="93">
        <v>4253</v>
      </c>
      <c r="C19" s="64">
        <v>5041</v>
      </c>
      <c r="D19" s="64">
        <v>6052</v>
      </c>
      <c r="E19" s="64">
        <v>6101</v>
      </c>
      <c r="F19" s="64">
        <v>6057</v>
      </c>
      <c r="G19" s="64">
        <v>5716</v>
      </c>
      <c r="H19" s="64">
        <v>6095</v>
      </c>
      <c r="I19" s="64">
        <v>6090</v>
      </c>
      <c r="J19" s="64">
        <v>6234</v>
      </c>
      <c r="K19" s="64">
        <v>5903</v>
      </c>
      <c r="L19" s="94">
        <v>5839</v>
      </c>
      <c r="M19" s="338">
        <v>5981</v>
      </c>
    </row>
    <row r="20" spans="1:13" ht="12">
      <c r="A20" s="2" t="s">
        <v>185</v>
      </c>
      <c r="B20" s="93">
        <v>4127</v>
      </c>
      <c r="C20" s="64">
        <v>5174</v>
      </c>
      <c r="D20" s="64">
        <v>5516</v>
      </c>
      <c r="E20" s="64">
        <v>5613</v>
      </c>
      <c r="F20" s="64">
        <v>5747</v>
      </c>
      <c r="G20" s="64">
        <v>6110</v>
      </c>
      <c r="H20" s="64">
        <v>5642</v>
      </c>
      <c r="I20" s="64">
        <v>5773</v>
      </c>
      <c r="J20" s="64">
        <v>5829</v>
      </c>
      <c r="K20" s="64">
        <v>6575</v>
      </c>
      <c r="L20" s="94">
        <v>6222</v>
      </c>
      <c r="M20" s="95">
        <v>14217</v>
      </c>
    </row>
    <row r="21" spans="1:13" ht="12">
      <c r="A21" s="2" t="s">
        <v>186</v>
      </c>
      <c r="B21" s="93">
        <v>4030</v>
      </c>
      <c r="C21" s="64">
        <v>5292</v>
      </c>
      <c r="D21" s="64">
        <v>5920</v>
      </c>
      <c r="E21" s="64">
        <v>5835</v>
      </c>
      <c r="F21" s="64">
        <v>5609</v>
      </c>
      <c r="G21" s="64">
        <v>5597</v>
      </c>
      <c r="H21" s="64">
        <v>5281</v>
      </c>
      <c r="I21" s="64">
        <v>5785</v>
      </c>
      <c r="J21" s="64">
        <v>5864</v>
      </c>
      <c r="K21" s="64">
        <v>5504</v>
      </c>
      <c r="L21" s="94">
        <v>5657</v>
      </c>
      <c r="M21" s="95">
        <v>13748</v>
      </c>
    </row>
    <row r="22" spans="1:13" ht="12">
      <c r="A22" s="2" t="s">
        <v>187</v>
      </c>
      <c r="B22" s="96">
        <v>17286</v>
      </c>
      <c r="C22" s="97">
        <v>18166</v>
      </c>
      <c r="D22" s="97">
        <v>19576</v>
      </c>
      <c r="E22" s="97">
        <v>16967</v>
      </c>
      <c r="F22" s="97">
        <v>15415</v>
      </c>
      <c r="G22" s="97">
        <v>11035</v>
      </c>
      <c r="H22" s="97">
        <v>7842</v>
      </c>
      <c r="I22" s="97">
        <v>6863</v>
      </c>
      <c r="J22" s="97">
        <v>5924</v>
      </c>
      <c r="K22" s="97">
        <v>6212</v>
      </c>
      <c r="L22" s="98">
        <v>5562</v>
      </c>
      <c r="M22" s="95">
        <v>14271</v>
      </c>
    </row>
    <row r="23" spans="1:13" ht="12">
      <c r="A23" s="2" t="s">
        <v>188</v>
      </c>
      <c r="B23" s="340">
        <v>15822</v>
      </c>
      <c r="C23" s="99">
        <v>17813</v>
      </c>
      <c r="D23" s="99">
        <v>17250</v>
      </c>
      <c r="E23" s="99">
        <v>14383</v>
      </c>
      <c r="F23" s="99">
        <v>14383</v>
      </c>
      <c r="G23" s="99">
        <v>11107</v>
      </c>
      <c r="H23" s="99">
        <v>9537</v>
      </c>
      <c r="I23" s="99">
        <v>6568</v>
      </c>
      <c r="J23" s="99">
        <v>6061</v>
      </c>
      <c r="K23" s="99">
        <v>5889</v>
      </c>
      <c r="L23" s="100">
        <v>5354</v>
      </c>
      <c r="M23" s="101">
        <v>14422</v>
      </c>
    </row>
    <row r="24" spans="1:13" ht="12">
      <c r="A24" s="71"/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  <c r="I24" s="3">
        <v>8</v>
      </c>
      <c r="J24" s="3">
        <v>9</v>
      </c>
      <c r="K24" s="3">
        <v>10</v>
      </c>
      <c r="L24" s="3">
        <v>11</v>
      </c>
      <c r="M24" s="3">
        <v>12</v>
      </c>
    </row>
    <row r="25" spans="1:13" ht="12">
      <c r="A25" s="102"/>
      <c r="B25" s="92"/>
      <c r="C25" s="92"/>
      <c r="D25" s="92"/>
      <c r="E25" s="92"/>
      <c r="F25" s="92"/>
      <c r="G25" s="92"/>
      <c r="H25" s="92"/>
      <c r="I25" s="103"/>
      <c r="J25" s="92"/>
      <c r="K25" s="92"/>
      <c r="L25" s="92"/>
      <c r="M25" s="92"/>
    </row>
    <row r="26" spans="1:13" ht="12">
      <c r="A26" s="10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1:13" s="5" customFormat="1" ht="15">
      <c r="A27" s="102"/>
      <c r="B27" s="387" t="s">
        <v>248</v>
      </c>
      <c r="C27" s="514"/>
      <c r="D27" s="514"/>
      <c r="E27" s="514"/>
      <c r="F27" s="514"/>
      <c r="G27" s="514"/>
      <c r="H27" s="514"/>
      <c r="I27" s="514"/>
      <c r="J27" s="514"/>
      <c r="K27" s="387" t="s">
        <v>96</v>
      </c>
      <c r="L27" s="514"/>
      <c r="M27" s="514"/>
    </row>
    <row r="28" spans="1:13" s="5" customFormat="1" ht="12">
      <c r="A28" s="2" t="s">
        <v>17</v>
      </c>
      <c r="B28" s="225">
        <f aca="true" t="shared" si="0" ref="B28:M28">B16-$H$37</f>
        <v>2066.5</v>
      </c>
      <c r="C28" s="226">
        <f aca="true" t="shared" si="1" ref="C28:C35">C16-$H$37</f>
        <v>1326.5</v>
      </c>
      <c r="D28" s="226">
        <f t="shared" si="0"/>
        <v>233.5</v>
      </c>
      <c r="E28" s="226">
        <f t="shared" si="0"/>
        <v>97.5</v>
      </c>
      <c r="F28" s="226">
        <f t="shared" si="0"/>
        <v>231.5</v>
      </c>
      <c r="G28" s="226">
        <f t="shared" si="0"/>
        <v>87.5</v>
      </c>
      <c r="H28" s="226">
        <f t="shared" si="0"/>
        <v>-354.5</v>
      </c>
      <c r="I28" s="226">
        <f t="shared" si="0"/>
        <v>-239.5</v>
      </c>
      <c r="J28" s="226">
        <f t="shared" si="0"/>
        <v>133.5</v>
      </c>
      <c r="K28" s="226">
        <f t="shared" si="0"/>
        <v>-238.5</v>
      </c>
      <c r="L28" s="226">
        <f t="shared" si="0"/>
        <v>-400.5</v>
      </c>
      <c r="M28" s="104">
        <f t="shared" si="0"/>
        <v>-202.5</v>
      </c>
    </row>
    <row r="29" spans="1:13" s="5" customFormat="1" ht="12">
      <c r="A29" s="2" t="s">
        <v>18</v>
      </c>
      <c r="B29" s="227">
        <f aca="true" t="shared" si="2" ref="B29:M29">B17-$H$37</f>
        <v>2477.5</v>
      </c>
      <c r="C29" s="228">
        <f t="shared" si="1"/>
        <v>1425.5</v>
      </c>
      <c r="D29" s="228">
        <f t="shared" si="2"/>
        <v>1156.5</v>
      </c>
      <c r="E29" s="228">
        <f t="shared" si="2"/>
        <v>1159.5</v>
      </c>
      <c r="F29" s="228">
        <f t="shared" si="2"/>
        <v>806.5</v>
      </c>
      <c r="G29" s="228">
        <f t="shared" si="2"/>
        <v>171.5</v>
      </c>
      <c r="H29" s="228">
        <f t="shared" si="2"/>
        <v>54.5</v>
      </c>
      <c r="I29" s="228">
        <f t="shared" si="2"/>
        <v>659.5</v>
      </c>
      <c r="J29" s="228">
        <f t="shared" si="2"/>
        <v>325.5</v>
      </c>
      <c r="K29" s="228">
        <f t="shared" si="2"/>
        <v>-229.5</v>
      </c>
      <c r="L29" s="228">
        <f t="shared" si="2"/>
        <v>331.5</v>
      </c>
      <c r="M29" s="105">
        <f t="shared" si="2"/>
        <v>-8.5</v>
      </c>
    </row>
    <row r="30" spans="1:13" s="5" customFormat="1" ht="12">
      <c r="A30" s="2" t="s">
        <v>19</v>
      </c>
      <c r="B30" s="227">
        <f aca="true" t="shared" si="3" ref="B30:M30">B18-$H$37</f>
        <v>2317.5</v>
      </c>
      <c r="C30" s="228">
        <f t="shared" si="1"/>
        <v>1649.5</v>
      </c>
      <c r="D30" s="228">
        <f t="shared" si="3"/>
        <v>994.5</v>
      </c>
      <c r="E30" s="228">
        <f t="shared" si="3"/>
        <v>764.5</v>
      </c>
      <c r="F30" s="228">
        <f t="shared" si="3"/>
        <v>393.5</v>
      </c>
      <c r="G30" s="228">
        <f t="shared" si="3"/>
        <v>468.5</v>
      </c>
      <c r="H30" s="228">
        <f t="shared" si="3"/>
        <v>467.5</v>
      </c>
      <c r="I30" s="228">
        <f t="shared" si="3"/>
        <v>68.5</v>
      </c>
      <c r="J30" s="228">
        <f t="shared" si="3"/>
        <v>145.5</v>
      </c>
      <c r="K30" s="228">
        <f t="shared" si="3"/>
        <v>-166.5</v>
      </c>
      <c r="L30" s="228">
        <f t="shared" si="3"/>
        <v>331.5</v>
      </c>
      <c r="M30" s="105">
        <f t="shared" si="3"/>
        <v>-42.5</v>
      </c>
    </row>
    <row r="31" spans="1:13" ht="12">
      <c r="A31" s="2" t="s">
        <v>184</v>
      </c>
      <c r="B31" s="106">
        <f aca="true" t="shared" si="4" ref="B31:M31">B19-$H$37</f>
        <v>-1474.5</v>
      </c>
      <c r="C31" s="107">
        <f t="shared" si="1"/>
        <v>-686.5</v>
      </c>
      <c r="D31" s="107">
        <f t="shared" si="4"/>
        <v>324.5</v>
      </c>
      <c r="E31" s="107">
        <f t="shared" si="4"/>
        <v>373.5</v>
      </c>
      <c r="F31" s="107">
        <f t="shared" si="4"/>
        <v>329.5</v>
      </c>
      <c r="G31" s="107">
        <f t="shared" si="4"/>
        <v>-11.5</v>
      </c>
      <c r="H31" s="107">
        <f t="shared" si="4"/>
        <v>367.5</v>
      </c>
      <c r="I31" s="107">
        <f t="shared" si="4"/>
        <v>362.5</v>
      </c>
      <c r="J31" s="107">
        <f t="shared" si="4"/>
        <v>506.5</v>
      </c>
      <c r="K31" s="107">
        <f t="shared" si="4"/>
        <v>175.5</v>
      </c>
      <c r="L31" s="107">
        <f t="shared" si="4"/>
        <v>111.5</v>
      </c>
      <c r="M31" s="105">
        <f t="shared" si="4"/>
        <v>253.5</v>
      </c>
    </row>
    <row r="32" spans="1:13" ht="12">
      <c r="A32" s="2" t="s">
        <v>185</v>
      </c>
      <c r="B32" s="106">
        <f aca="true" t="shared" si="5" ref="B32:M32">B20-$H$37</f>
        <v>-1600.5</v>
      </c>
      <c r="C32" s="107">
        <f t="shared" si="1"/>
        <v>-553.5</v>
      </c>
      <c r="D32" s="107">
        <f t="shared" si="5"/>
        <v>-211.5</v>
      </c>
      <c r="E32" s="107">
        <f t="shared" si="5"/>
        <v>-114.5</v>
      </c>
      <c r="F32" s="107">
        <f t="shared" si="5"/>
        <v>19.5</v>
      </c>
      <c r="G32" s="107">
        <f t="shared" si="5"/>
        <v>382.5</v>
      </c>
      <c r="H32" s="107">
        <f t="shared" si="5"/>
        <v>-85.5</v>
      </c>
      <c r="I32" s="107">
        <f t="shared" si="5"/>
        <v>45.5</v>
      </c>
      <c r="J32" s="107">
        <f t="shared" si="5"/>
        <v>101.5</v>
      </c>
      <c r="K32" s="107">
        <f t="shared" si="5"/>
        <v>847.5</v>
      </c>
      <c r="L32" s="107">
        <f t="shared" si="5"/>
        <v>494.5</v>
      </c>
      <c r="M32" s="108">
        <f t="shared" si="5"/>
        <v>8489.5</v>
      </c>
    </row>
    <row r="33" spans="1:13" ht="12">
      <c r="A33" s="2" t="s">
        <v>186</v>
      </c>
      <c r="B33" s="106">
        <f aca="true" t="shared" si="6" ref="B33:M33">B21-$H$37</f>
        <v>-1697.5</v>
      </c>
      <c r="C33" s="107">
        <f t="shared" si="1"/>
        <v>-435.5</v>
      </c>
      <c r="D33" s="107">
        <f t="shared" si="6"/>
        <v>192.5</v>
      </c>
      <c r="E33" s="107">
        <f t="shared" si="6"/>
        <v>107.5</v>
      </c>
      <c r="F33" s="107">
        <f t="shared" si="6"/>
        <v>-118.5</v>
      </c>
      <c r="G33" s="107">
        <f t="shared" si="6"/>
        <v>-130.5</v>
      </c>
      <c r="H33" s="107">
        <f t="shared" si="6"/>
        <v>-446.5</v>
      </c>
      <c r="I33" s="107">
        <f t="shared" si="6"/>
        <v>57.5</v>
      </c>
      <c r="J33" s="107">
        <f t="shared" si="6"/>
        <v>136.5</v>
      </c>
      <c r="K33" s="107">
        <f t="shared" si="6"/>
        <v>-223.5</v>
      </c>
      <c r="L33" s="107">
        <f t="shared" si="6"/>
        <v>-70.5</v>
      </c>
      <c r="M33" s="108">
        <f t="shared" si="6"/>
        <v>8020.5</v>
      </c>
    </row>
    <row r="34" spans="1:13" ht="12">
      <c r="A34" s="2" t="s">
        <v>187</v>
      </c>
      <c r="B34" s="109">
        <f aca="true" t="shared" si="7" ref="B34:M34">B22-$H$37</f>
        <v>11558.5</v>
      </c>
      <c r="C34" s="110">
        <f t="shared" si="1"/>
        <v>12438.5</v>
      </c>
      <c r="D34" s="110">
        <f t="shared" si="7"/>
        <v>13848.5</v>
      </c>
      <c r="E34" s="110">
        <f t="shared" si="7"/>
        <v>11239.5</v>
      </c>
      <c r="F34" s="110">
        <f t="shared" si="7"/>
        <v>9687.5</v>
      </c>
      <c r="G34" s="110">
        <f t="shared" si="7"/>
        <v>5307.5</v>
      </c>
      <c r="H34" s="110">
        <f t="shared" si="7"/>
        <v>2114.5</v>
      </c>
      <c r="I34" s="110">
        <f t="shared" si="7"/>
        <v>1135.5</v>
      </c>
      <c r="J34" s="110">
        <f t="shared" si="7"/>
        <v>196.5</v>
      </c>
      <c r="K34" s="110">
        <f t="shared" si="7"/>
        <v>484.5</v>
      </c>
      <c r="L34" s="110">
        <f t="shared" si="7"/>
        <v>-165.5</v>
      </c>
      <c r="M34" s="108">
        <f t="shared" si="7"/>
        <v>8543.5</v>
      </c>
    </row>
    <row r="35" spans="1:13" ht="12">
      <c r="A35" s="2" t="s">
        <v>188</v>
      </c>
      <c r="B35" s="111">
        <f aca="true" t="shared" si="8" ref="B35:M35">B23-$H$37</f>
        <v>10094.5</v>
      </c>
      <c r="C35" s="112">
        <f t="shared" si="1"/>
        <v>12085.5</v>
      </c>
      <c r="D35" s="112">
        <f t="shared" si="8"/>
        <v>11522.5</v>
      </c>
      <c r="E35" s="112">
        <f t="shared" si="8"/>
        <v>8655.5</v>
      </c>
      <c r="F35" s="112">
        <f t="shared" si="8"/>
        <v>8655.5</v>
      </c>
      <c r="G35" s="112">
        <f t="shared" si="8"/>
        <v>5379.5</v>
      </c>
      <c r="H35" s="112">
        <f t="shared" si="8"/>
        <v>3809.5</v>
      </c>
      <c r="I35" s="112">
        <f t="shared" si="8"/>
        <v>840.5</v>
      </c>
      <c r="J35" s="112">
        <f t="shared" si="8"/>
        <v>333.5</v>
      </c>
      <c r="K35" s="112">
        <f t="shared" si="8"/>
        <v>161.5</v>
      </c>
      <c r="L35" s="112">
        <f t="shared" si="8"/>
        <v>-373.5</v>
      </c>
      <c r="M35" s="113">
        <f t="shared" si="8"/>
        <v>8694.5</v>
      </c>
    </row>
    <row r="36" spans="1:13" ht="12">
      <c r="A36" s="71"/>
      <c r="B36" s="3">
        <v>1</v>
      </c>
      <c r="C36" s="3">
        <v>2</v>
      </c>
      <c r="D36" s="3">
        <v>3</v>
      </c>
      <c r="E36" s="3">
        <v>4</v>
      </c>
      <c r="F36" s="3">
        <v>5</v>
      </c>
      <c r="G36" s="3">
        <v>6</v>
      </c>
      <c r="H36" s="3">
        <v>7</v>
      </c>
      <c r="I36" s="3">
        <v>8</v>
      </c>
      <c r="J36" s="3">
        <v>9</v>
      </c>
      <c r="K36" s="3">
        <v>10</v>
      </c>
      <c r="L36" s="3">
        <v>11</v>
      </c>
      <c r="M36" s="3">
        <v>12</v>
      </c>
    </row>
    <row r="37" spans="1:10" ht="12">
      <c r="A37" s="102"/>
      <c r="B37" s="92"/>
      <c r="C37" s="92"/>
      <c r="D37" s="92"/>
      <c r="E37" s="92"/>
      <c r="F37" s="92"/>
      <c r="G37" s="18" t="s">
        <v>49</v>
      </c>
      <c r="H37" s="41">
        <f>AVERAGE(M16:M19)</f>
        <v>5727.5</v>
      </c>
      <c r="I37" s="67" t="s">
        <v>112</v>
      </c>
      <c r="J37" s="67"/>
    </row>
    <row r="38" spans="1:13" ht="12">
      <c r="A38" s="566" t="s">
        <v>102</v>
      </c>
      <c r="B38" s="567"/>
      <c r="C38" s="567"/>
      <c r="D38" s="567"/>
      <c r="E38" s="5"/>
      <c r="F38" s="5"/>
      <c r="G38" s="5"/>
      <c r="H38" s="5"/>
      <c r="I38" s="5"/>
      <c r="J38" s="5"/>
      <c r="K38" s="5"/>
      <c r="L38" s="5"/>
      <c r="M38" s="5"/>
    </row>
    <row r="39" spans="1:13" s="5" customFormat="1" ht="12">
      <c r="A39" s="35" t="s">
        <v>103</v>
      </c>
      <c r="B39" s="579" t="s">
        <v>110</v>
      </c>
      <c r="C39" s="579"/>
      <c r="D39" s="579"/>
      <c r="E39" s="28"/>
      <c r="F39" s="557" t="s">
        <v>162</v>
      </c>
      <c r="G39" s="558"/>
      <c r="H39" s="558"/>
      <c r="I39" s="558"/>
      <c r="J39" s="559"/>
      <c r="K39" s="40" t="s">
        <v>116</v>
      </c>
      <c r="L39" s="114"/>
      <c r="M39" s="115">
        <f>AVERAGE(M28:M31)</f>
        <v>0</v>
      </c>
    </row>
    <row r="40" spans="1:13" ht="12">
      <c r="A40" s="36" t="s">
        <v>104</v>
      </c>
      <c r="B40" s="580" t="s">
        <v>111</v>
      </c>
      <c r="C40" s="580"/>
      <c r="D40" s="580"/>
      <c r="E40" s="116"/>
      <c r="F40" s="560"/>
      <c r="G40" s="561"/>
      <c r="H40" s="561"/>
      <c r="I40" s="561"/>
      <c r="J40" s="562"/>
      <c r="K40" s="39" t="s">
        <v>117</v>
      </c>
      <c r="L40" s="117"/>
      <c r="M40" s="23">
        <f>STDEV(M28:M31)</f>
        <v>188.98589012586802</v>
      </c>
    </row>
    <row r="41" spans="1:13" s="5" customFormat="1" ht="12">
      <c r="A41" s="29" t="s">
        <v>105</v>
      </c>
      <c r="B41" s="581" t="s">
        <v>49</v>
      </c>
      <c r="C41" s="581"/>
      <c r="D41" s="581"/>
      <c r="E41" s="116"/>
      <c r="F41" s="560"/>
      <c r="G41" s="561"/>
      <c r="H41" s="561"/>
      <c r="I41" s="561"/>
      <c r="J41" s="562"/>
      <c r="K41" s="68"/>
      <c r="L41" s="68"/>
      <c r="M41" s="68"/>
    </row>
    <row r="42" spans="1:10" ht="12">
      <c r="A42" s="37" t="s">
        <v>106</v>
      </c>
      <c r="B42" s="568" t="s">
        <v>53</v>
      </c>
      <c r="C42" s="568"/>
      <c r="D42" s="568"/>
      <c r="E42" s="116"/>
      <c r="F42" s="563"/>
      <c r="G42" s="564"/>
      <c r="H42" s="564"/>
      <c r="I42" s="564"/>
      <c r="J42" s="565"/>
    </row>
    <row r="43" spans="1:4" ht="12">
      <c r="A43" s="118" t="s">
        <v>107</v>
      </c>
      <c r="B43" s="556" t="str">
        <f>'Compound Tracking'!C15</f>
        <v>Chemical 1</v>
      </c>
      <c r="C43" s="556"/>
      <c r="D43" s="556"/>
    </row>
    <row r="44" spans="1:10" ht="12">
      <c r="A44" s="235" t="s">
        <v>107</v>
      </c>
      <c r="B44" s="551" t="str">
        <f>'Compound Tracking'!C16</f>
        <v>Chemical 2</v>
      </c>
      <c r="C44" s="551"/>
      <c r="D44" s="551"/>
      <c r="F44" s="38"/>
      <c r="G44" s="91"/>
      <c r="H44" s="91"/>
      <c r="I44" s="91"/>
      <c r="J44" s="91"/>
    </row>
    <row r="45" spans="6:10" ht="12">
      <c r="F45" s="91"/>
      <c r="G45" s="91"/>
      <c r="H45" s="91"/>
      <c r="I45" s="91"/>
      <c r="J45" s="91"/>
    </row>
    <row r="46" spans="6:10" ht="12">
      <c r="F46" s="91"/>
      <c r="G46" s="91"/>
      <c r="H46" s="91"/>
      <c r="I46" s="91"/>
      <c r="J46" s="91"/>
    </row>
    <row r="47" spans="6:10" ht="12">
      <c r="F47" s="91"/>
      <c r="G47" s="91"/>
      <c r="H47" s="91"/>
      <c r="I47" s="91"/>
      <c r="J47" s="91"/>
    </row>
  </sheetData>
  <sheetProtection/>
  <mergeCells count="24">
    <mergeCell ref="D12:K13"/>
    <mergeCell ref="B39:D39"/>
    <mergeCell ref="B40:D40"/>
    <mergeCell ref="B41:D41"/>
    <mergeCell ref="E2:F2"/>
    <mergeCell ref="C4:E4"/>
    <mergeCell ref="F4:H4"/>
    <mergeCell ref="F8:G8"/>
    <mergeCell ref="E1:F1"/>
    <mergeCell ref="A3:B3"/>
    <mergeCell ref="F3:G3"/>
    <mergeCell ref="F5:H5"/>
    <mergeCell ref="A6:B6"/>
    <mergeCell ref="C6:D6"/>
    <mergeCell ref="J3:K3"/>
    <mergeCell ref="B44:D44"/>
    <mergeCell ref="G1:H1"/>
    <mergeCell ref="J1:K1"/>
    <mergeCell ref="B43:D43"/>
    <mergeCell ref="F39:J42"/>
    <mergeCell ref="A38:D38"/>
    <mergeCell ref="J4:K4"/>
    <mergeCell ref="C3:E3"/>
    <mergeCell ref="B42:D42"/>
  </mergeCells>
  <printOptions gridLines="1"/>
  <pageMargins left="0.75" right="0.75" top="1" bottom="1" header="0.5" footer="0.5"/>
  <pageSetup fitToHeight="1" fitToWidth="1" horizontalDpi="300" verticalDpi="300" orientation="landscape" scale="86"/>
  <headerFooter alignWithMargins="0">
    <oddHeader>&amp;LBG1Luc Agonist Comprehensive Data Reporting Sheet&amp;R&amp;D</oddHeader>
    <oddFooter>&amp;L&amp;A&amp;C&amp;F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PageLayoutView="0" workbookViewId="0" topLeftCell="A1">
      <selection activeCell="B3" sqref="B3:B13"/>
    </sheetView>
  </sheetViews>
  <sheetFormatPr defaultColWidth="9.140625" defaultRowHeight="12.75"/>
  <cols>
    <col min="1" max="1" width="11.421875" style="210" customWidth="1"/>
    <col min="2" max="2" width="20.140625" style="72" customWidth="1"/>
    <col min="3" max="3" width="11.421875" style="72" customWidth="1"/>
    <col min="4" max="4" width="6.28125" style="72" bestFit="1" customWidth="1"/>
    <col min="5" max="5" width="11.00390625" style="211" customWidth="1"/>
    <col min="6" max="6" width="11.00390625" style="72" customWidth="1"/>
    <col min="7" max="7" width="8.00390625" style="68" customWidth="1"/>
    <col min="8" max="8" width="16.140625" style="68" customWidth="1"/>
    <col min="9" max="9" width="10.7109375" style="68" customWidth="1"/>
    <col min="10" max="10" width="8.7109375" style="68" customWidth="1"/>
    <col min="11" max="11" width="10.7109375" style="68" customWidth="1"/>
    <col min="12" max="12" width="9.28125" style="68" customWidth="1"/>
    <col min="13" max="16384" width="9.140625" style="68" customWidth="1"/>
  </cols>
  <sheetData>
    <row r="1" spans="1:12" s="5" customFormat="1" ht="12.75" thickBot="1">
      <c r="A1" s="30" t="s">
        <v>113</v>
      </c>
      <c r="B1" s="266" t="str">
        <f>'Compound Tracking'!E1</f>
        <v>Enter Plate Identification Here</v>
      </c>
      <c r="C1" s="265"/>
      <c r="D1" s="120"/>
      <c r="E1" s="216" t="s">
        <v>173</v>
      </c>
      <c r="F1" s="264">
        <f>'Compound Tracking'!G10</f>
        <v>40909</v>
      </c>
      <c r="G1" s="183"/>
      <c r="H1" s="184"/>
      <c r="I1" s="184"/>
      <c r="J1" s="184"/>
      <c r="K1" s="185"/>
      <c r="L1" s="186"/>
    </row>
    <row r="2" spans="1:12" s="66" customFormat="1" ht="42.75" customHeight="1" thickBot="1">
      <c r="A2" s="306" t="s">
        <v>190</v>
      </c>
      <c r="B2" s="339" t="s">
        <v>85</v>
      </c>
      <c r="C2" s="594" t="s">
        <v>156</v>
      </c>
      <c r="D2" s="595"/>
      <c r="E2" s="307" t="s">
        <v>189</v>
      </c>
      <c r="F2" s="330" t="s">
        <v>14</v>
      </c>
      <c r="G2" s="306" t="s">
        <v>190</v>
      </c>
      <c r="H2" s="339" t="s">
        <v>85</v>
      </c>
      <c r="I2" s="594" t="s">
        <v>156</v>
      </c>
      <c r="J2" s="596"/>
      <c r="K2" s="307" t="s">
        <v>189</v>
      </c>
      <c r="L2" s="330" t="s">
        <v>14</v>
      </c>
    </row>
    <row r="3" spans="1:12" s="66" customFormat="1" ht="12" customHeight="1" thickTop="1">
      <c r="A3" s="187" t="s">
        <v>119</v>
      </c>
      <c r="B3" s="585" t="str">
        <f>'Compound Tracking'!C15</f>
        <v>Chemical 1</v>
      </c>
      <c r="C3" s="188">
        <v>10</v>
      </c>
      <c r="D3" s="189" t="s">
        <v>8</v>
      </c>
      <c r="E3" s="304"/>
      <c r="F3" s="190">
        <f>'RAW DATA'!B28</f>
        <v>2066.5</v>
      </c>
      <c r="G3" s="236" t="s">
        <v>123</v>
      </c>
      <c r="H3" s="592" t="str">
        <f>'Compound Tracking'!C16</f>
        <v>Chemical 2</v>
      </c>
      <c r="I3" s="237">
        <f>C39</f>
        <v>10</v>
      </c>
      <c r="J3" s="238" t="s">
        <v>8</v>
      </c>
      <c r="K3" s="305"/>
      <c r="L3" s="248">
        <f>'RAW DATA'!B32</f>
        <v>-1600.5</v>
      </c>
    </row>
    <row r="4" spans="1:12" ht="12">
      <c r="A4" s="187" t="s">
        <v>127</v>
      </c>
      <c r="B4" s="585"/>
      <c r="C4" s="188">
        <f>C3/5</f>
        <v>2</v>
      </c>
      <c r="D4" s="189" t="s">
        <v>8</v>
      </c>
      <c r="E4" s="217"/>
      <c r="F4" s="190">
        <f>'RAW DATA'!C28</f>
        <v>1326.5</v>
      </c>
      <c r="G4" s="236" t="s">
        <v>22</v>
      </c>
      <c r="H4" s="592"/>
      <c r="I4" s="237">
        <f aca="true" t="shared" si="0" ref="I4:I13">C40</f>
        <v>2</v>
      </c>
      <c r="J4" s="238" t="s">
        <v>8</v>
      </c>
      <c r="K4" s="247"/>
      <c r="L4" s="248">
        <f>'RAW DATA'!C32</f>
        <v>-553.5</v>
      </c>
    </row>
    <row r="5" spans="1:12" ht="12">
      <c r="A5" s="187" t="s">
        <v>129</v>
      </c>
      <c r="B5" s="585"/>
      <c r="C5" s="188">
        <f aca="true" t="shared" si="1" ref="C5:C13">C4/5</f>
        <v>0.4</v>
      </c>
      <c r="D5" s="189" t="s">
        <v>8</v>
      </c>
      <c r="E5" s="217"/>
      <c r="F5" s="190">
        <f>'RAW DATA'!D28</f>
        <v>233.5</v>
      </c>
      <c r="G5" s="236" t="s">
        <v>202</v>
      </c>
      <c r="H5" s="592"/>
      <c r="I5" s="237">
        <f t="shared" si="0"/>
        <v>0.4</v>
      </c>
      <c r="J5" s="238" t="s">
        <v>8</v>
      </c>
      <c r="K5" s="247"/>
      <c r="L5" s="248">
        <f>'RAW DATA'!D32</f>
        <v>-211.5</v>
      </c>
    </row>
    <row r="6" spans="1:12" ht="12">
      <c r="A6" s="187" t="s">
        <v>131</v>
      </c>
      <c r="B6" s="585"/>
      <c r="C6" s="188">
        <f t="shared" si="1"/>
        <v>0.08</v>
      </c>
      <c r="D6" s="189" t="s">
        <v>8</v>
      </c>
      <c r="E6" s="217"/>
      <c r="F6" s="190">
        <f>'RAW DATA'!E28</f>
        <v>97.5</v>
      </c>
      <c r="G6" s="236" t="s">
        <v>28</v>
      </c>
      <c r="H6" s="592"/>
      <c r="I6" s="237">
        <f t="shared" si="0"/>
        <v>0.08</v>
      </c>
      <c r="J6" s="238" t="s">
        <v>8</v>
      </c>
      <c r="K6" s="247"/>
      <c r="L6" s="248">
        <f>'RAW DATA'!E32</f>
        <v>-114.5</v>
      </c>
    </row>
    <row r="7" spans="1:12" ht="12">
      <c r="A7" s="187" t="s">
        <v>133</v>
      </c>
      <c r="B7" s="585"/>
      <c r="C7" s="188">
        <f t="shared" si="1"/>
        <v>0.016</v>
      </c>
      <c r="D7" s="189" t="s">
        <v>8</v>
      </c>
      <c r="E7" s="217"/>
      <c r="F7" s="190">
        <f>'RAW DATA'!F28</f>
        <v>231.5</v>
      </c>
      <c r="G7" s="236" t="s">
        <v>208</v>
      </c>
      <c r="H7" s="592"/>
      <c r="I7" s="237">
        <f t="shared" si="0"/>
        <v>0.016</v>
      </c>
      <c r="J7" s="238" t="s">
        <v>8</v>
      </c>
      <c r="K7" s="247"/>
      <c r="L7" s="248">
        <f>'RAW DATA'!F32</f>
        <v>19.5</v>
      </c>
    </row>
    <row r="8" spans="1:12" ht="12">
      <c r="A8" s="187" t="s">
        <v>135</v>
      </c>
      <c r="B8" s="585"/>
      <c r="C8" s="188">
        <f t="shared" si="1"/>
        <v>0.0032</v>
      </c>
      <c r="D8" s="189" t="s">
        <v>8</v>
      </c>
      <c r="E8" s="217"/>
      <c r="F8" s="190">
        <f>'RAW DATA'!G28</f>
        <v>87.5</v>
      </c>
      <c r="G8" s="236" t="s">
        <v>34</v>
      </c>
      <c r="H8" s="592"/>
      <c r="I8" s="237">
        <f t="shared" si="0"/>
        <v>0.0032</v>
      </c>
      <c r="J8" s="238" t="s">
        <v>8</v>
      </c>
      <c r="K8" s="247"/>
      <c r="L8" s="248">
        <f>'RAW DATA'!G32</f>
        <v>382.5</v>
      </c>
    </row>
    <row r="9" spans="1:12" ht="12">
      <c r="A9" s="187" t="s">
        <v>137</v>
      </c>
      <c r="B9" s="585"/>
      <c r="C9" s="188">
        <f t="shared" si="1"/>
        <v>0.00064</v>
      </c>
      <c r="D9" s="189" t="s">
        <v>8</v>
      </c>
      <c r="E9" s="218"/>
      <c r="F9" s="190">
        <f>'RAW DATA'!H28</f>
        <v>-354.5</v>
      </c>
      <c r="G9" s="236" t="s">
        <v>56</v>
      </c>
      <c r="H9" s="592"/>
      <c r="I9" s="237">
        <f t="shared" si="0"/>
        <v>0.00064</v>
      </c>
      <c r="J9" s="238" t="s">
        <v>8</v>
      </c>
      <c r="K9" s="249"/>
      <c r="L9" s="248">
        <f>'RAW DATA'!H32</f>
        <v>-85.5</v>
      </c>
    </row>
    <row r="10" spans="1:12" ht="12">
      <c r="A10" s="187" t="s">
        <v>139</v>
      </c>
      <c r="B10" s="585"/>
      <c r="C10" s="188">
        <f t="shared" si="1"/>
        <v>0.00012800000000000002</v>
      </c>
      <c r="D10" s="192" t="s">
        <v>8</v>
      </c>
      <c r="E10" s="219"/>
      <c r="F10" s="193">
        <f>'RAW DATA'!I28</f>
        <v>-239.5</v>
      </c>
      <c r="G10" s="236" t="s">
        <v>40</v>
      </c>
      <c r="H10" s="592"/>
      <c r="I10" s="237">
        <f t="shared" si="0"/>
        <v>0.00012800000000000002</v>
      </c>
      <c r="J10" s="238" t="s">
        <v>8</v>
      </c>
      <c r="K10" s="250"/>
      <c r="L10" s="248">
        <f>'RAW DATA'!I32</f>
        <v>45.5</v>
      </c>
    </row>
    <row r="11" spans="1:12" ht="12">
      <c r="A11" s="187" t="s">
        <v>141</v>
      </c>
      <c r="B11" s="585"/>
      <c r="C11" s="188">
        <f t="shared" si="1"/>
        <v>2.5600000000000006E-05</v>
      </c>
      <c r="D11" s="192" t="s">
        <v>8</v>
      </c>
      <c r="E11" s="220"/>
      <c r="F11" s="193">
        <f>'RAW DATA'!J28</f>
        <v>133.5</v>
      </c>
      <c r="G11" s="236" t="s">
        <v>62</v>
      </c>
      <c r="H11" s="592"/>
      <c r="I11" s="237">
        <f t="shared" si="0"/>
        <v>2.5600000000000006E-05</v>
      </c>
      <c r="J11" s="238" t="s">
        <v>8</v>
      </c>
      <c r="K11" s="247"/>
      <c r="L11" s="248">
        <f>'RAW DATA'!J32</f>
        <v>101.5</v>
      </c>
    </row>
    <row r="12" spans="1:12" ht="12">
      <c r="A12" s="187" t="s">
        <v>143</v>
      </c>
      <c r="B12" s="585"/>
      <c r="C12" s="188">
        <f t="shared" si="1"/>
        <v>5.120000000000001E-06</v>
      </c>
      <c r="D12" s="189" t="s">
        <v>8</v>
      </c>
      <c r="E12" s="221"/>
      <c r="F12" s="190">
        <f>'RAW DATA'!K28</f>
        <v>-238.5</v>
      </c>
      <c r="G12" s="236" t="s">
        <v>46</v>
      </c>
      <c r="H12" s="592"/>
      <c r="I12" s="237">
        <f t="shared" si="0"/>
        <v>5.120000000000001E-06</v>
      </c>
      <c r="J12" s="238" t="s">
        <v>8</v>
      </c>
      <c r="K12" s="247"/>
      <c r="L12" s="248">
        <f>'RAW DATA'!K32</f>
        <v>847.5</v>
      </c>
    </row>
    <row r="13" spans="1:12" ht="12.75" thickBot="1">
      <c r="A13" s="187" t="s">
        <v>147</v>
      </c>
      <c r="B13" s="585"/>
      <c r="C13" s="188">
        <f t="shared" si="1"/>
        <v>1.0240000000000003E-06</v>
      </c>
      <c r="D13" s="189" t="s">
        <v>8</v>
      </c>
      <c r="E13" s="221"/>
      <c r="F13" s="157">
        <f>'RAW DATA'!L28</f>
        <v>-400.5</v>
      </c>
      <c r="G13" s="236" t="s">
        <v>68</v>
      </c>
      <c r="H13" s="592"/>
      <c r="I13" s="237">
        <f t="shared" si="0"/>
        <v>1.0240000000000003E-06</v>
      </c>
      <c r="J13" s="238" t="s">
        <v>8</v>
      </c>
      <c r="K13" s="252"/>
      <c r="L13" s="248">
        <f>'RAW DATA'!L32</f>
        <v>494.5</v>
      </c>
    </row>
    <row r="14" spans="1:12" ht="12.75" thickBot="1">
      <c r="A14" s="202" t="s">
        <v>148</v>
      </c>
      <c r="B14" s="223" t="s">
        <v>12</v>
      </c>
      <c r="C14" s="203">
        <v>0</v>
      </c>
      <c r="D14" s="207" t="s">
        <v>8</v>
      </c>
      <c r="E14" s="223"/>
      <c r="F14" s="327">
        <f>'RAW DATA'!M28</f>
        <v>-202.5</v>
      </c>
      <c r="G14" s="204" t="s">
        <v>152</v>
      </c>
      <c r="H14" s="205" t="s">
        <v>53</v>
      </c>
      <c r="I14" s="312">
        <v>313</v>
      </c>
      <c r="J14" s="369" t="s">
        <v>8</v>
      </c>
      <c r="K14" s="328"/>
      <c r="L14" s="329">
        <f>'RAW DATA'!M32</f>
        <v>8489.5</v>
      </c>
    </row>
    <row r="15" spans="1:12" ht="12">
      <c r="A15" s="187" t="s">
        <v>120</v>
      </c>
      <c r="B15" s="586" t="str">
        <f>'Compound Tracking'!C15</f>
        <v>Chemical 1</v>
      </c>
      <c r="C15" s="188">
        <f>C3</f>
        <v>10</v>
      </c>
      <c r="D15" s="189" t="s">
        <v>8</v>
      </c>
      <c r="E15" s="302"/>
      <c r="F15" s="190">
        <f>'RAW DATA'!B29</f>
        <v>2477.5</v>
      </c>
      <c r="G15" s="236" t="s">
        <v>124</v>
      </c>
      <c r="H15" s="591" t="str">
        <f>'Compound Tracking'!C16</f>
        <v>Chemical 2</v>
      </c>
      <c r="I15" s="237">
        <f>C39</f>
        <v>10</v>
      </c>
      <c r="J15" s="238" t="s">
        <v>8</v>
      </c>
      <c r="K15" s="239"/>
      <c r="L15" s="246">
        <f>'RAW DATA'!B33</f>
        <v>-1697.5</v>
      </c>
    </row>
    <row r="16" spans="1:12" ht="12">
      <c r="A16" s="187" t="s">
        <v>250</v>
      </c>
      <c r="B16" s="585"/>
      <c r="C16" s="188">
        <f aca="true" t="shared" si="2" ref="C16:C25">C4</f>
        <v>2</v>
      </c>
      <c r="D16" s="189" t="s">
        <v>8</v>
      </c>
      <c r="E16" s="221"/>
      <c r="F16" s="190">
        <f>'RAW DATA'!C29</f>
        <v>1425.5</v>
      </c>
      <c r="G16" s="236" t="s">
        <v>23</v>
      </c>
      <c r="H16" s="592"/>
      <c r="I16" s="237">
        <f aca="true" t="shared" si="3" ref="I16:I25">C40</f>
        <v>2</v>
      </c>
      <c r="J16" s="238" t="s">
        <v>8</v>
      </c>
      <c r="K16" s="247"/>
      <c r="L16" s="248">
        <f>'RAW DATA'!C33</f>
        <v>-435.5</v>
      </c>
    </row>
    <row r="17" spans="1:12" ht="12">
      <c r="A17" s="187" t="s">
        <v>191</v>
      </c>
      <c r="B17" s="585"/>
      <c r="C17" s="188">
        <f t="shared" si="2"/>
        <v>0.4</v>
      </c>
      <c r="D17" s="189" t="s">
        <v>8</v>
      </c>
      <c r="E17" s="221"/>
      <c r="F17" s="190">
        <f>'RAW DATA'!D29</f>
        <v>1156.5</v>
      </c>
      <c r="G17" s="236" t="s">
        <v>203</v>
      </c>
      <c r="H17" s="592"/>
      <c r="I17" s="237">
        <f t="shared" si="3"/>
        <v>0.4</v>
      </c>
      <c r="J17" s="238" t="s">
        <v>8</v>
      </c>
      <c r="K17" s="247"/>
      <c r="L17" s="248">
        <f>'RAW DATA'!D33</f>
        <v>192.5</v>
      </c>
    </row>
    <row r="18" spans="1:12" ht="12">
      <c r="A18" s="187" t="s">
        <v>25</v>
      </c>
      <c r="B18" s="585"/>
      <c r="C18" s="188">
        <f t="shared" si="2"/>
        <v>0.08</v>
      </c>
      <c r="D18" s="189" t="s">
        <v>8</v>
      </c>
      <c r="E18" s="221"/>
      <c r="F18" s="190">
        <f>'RAW DATA'!E29</f>
        <v>1159.5</v>
      </c>
      <c r="G18" s="236" t="s">
        <v>29</v>
      </c>
      <c r="H18" s="592"/>
      <c r="I18" s="237">
        <f t="shared" si="3"/>
        <v>0.08</v>
      </c>
      <c r="J18" s="238" t="s">
        <v>8</v>
      </c>
      <c r="K18" s="247"/>
      <c r="L18" s="248">
        <f>'RAW DATA'!E33</f>
        <v>107.5</v>
      </c>
    </row>
    <row r="19" spans="1:12" ht="12">
      <c r="A19" s="187" t="s">
        <v>205</v>
      </c>
      <c r="B19" s="585"/>
      <c r="C19" s="188">
        <f t="shared" si="2"/>
        <v>0.016</v>
      </c>
      <c r="D19" s="189" t="s">
        <v>8</v>
      </c>
      <c r="E19" s="221"/>
      <c r="F19" s="190">
        <f>'RAW DATA'!F29</f>
        <v>806.5</v>
      </c>
      <c r="G19" s="236" t="s">
        <v>209</v>
      </c>
      <c r="H19" s="592"/>
      <c r="I19" s="237">
        <f t="shared" si="3"/>
        <v>0.016</v>
      </c>
      <c r="J19" s="238" t="s">
        <v>8</v>
      </c>
      <c r="K19" s="247"/>
      <c r="L19" s="248">
        <f>'RAW DATA'!F33</f>
        <v>-118.5</v>
      </c>
    </row>
    <row r="20" spans="1:12" ht="12">
      <c r="A20" s="187" t="s">
        <v>31</v>
      </c>
      <c r="B20" s="585"/>
      <c r="C20" s="188">
        <f t="shared" si="2"/>
        <v>0.0032</v>
      </c>
      <c r="D20" s="189" t="s">
        <v>8</v>
      </c>
      <c r="E20" s="221"/>
      <c r="F20" s="190">
        <f>'RAW DATA'!G29</f>
        <v>171.5</v>
      </c>
      <c r="G20" s="236" t="s">
        <v>35</v>
      </c>
      <c r="H20" s="592"/>
      <c r="I20" s="237">
        <f t="shared" si="3"/>
        <v>0.0032</v>
      </c>
      <c r="J20" s="238" t="s">
        <v>8</v>
      </c>
      <c r="K20" s="247"/>
      <c r="L20" s="248">
        <f>'RAW DATA'!G33</f>
        <v>-130.5</v>
      </c>
    </row>
    <row r="21" spans="1:12" ht="12">
      <c r="A21" s="187" t="s">
        <v>211</v>
      </c>
      <c r="B21" s="585"/>
      <c r="C21" s="188">
        <f t="shared" si="2"/>
        <v>0.00064</v>
      </c>
      <c r="D21" s="189" t="s">
        <v>8</v>
      </c>
      <c r="E21" s="218"/>
      <c r="F21" s="190">
        <f>'RAW DATA'!H29</f>
        <v>54.5</v>
      </c>
      <c r="G21" s="236" t="s">
        <v>57</v>
      </c>
      <c r="H21" s="592"/>
      <c r="I21" s="237">
        <f t="shared" si="3"/>
        <v>0.00064</v>
      </c>
      <c r="J21" s="238" t="s">
        <v>8</v>
      </c>
      <c r="K21" s="249"/>
      <c r="L21" s="248">
        <f>'RAW DATA'!H33</f>
        <v>-446.5</v>
      </c>
    </row>
    <row r="22" spans="1:12" ht="12">
      <c r="A22" s="187" t="s">
        <v>37</v>
      </c>
      <c r="B22" s="585"/>
      <c r="C22" s="188">
        <f t="shared" si="2"/>
        <v>0.00012800000000000002</v>
      </c>
      <c r="D22" s="192" t="s">
        <v>8</v>
      </c>
      <c r="E22" s="219"/>
      <c r="F22" s="193">
        <f>'RAW DATA'!I29</f>
        <v>659.5</v>
      </c>
      <c r="G22" s="236" t="s">
        <v>41</v>
      </c>
      <c r="H22" s="592"/>
      <c r="I22" s="237">
        <f t="shared" si="3"/>
        <v>0.00012800000000000002</v>
      </c>
      <c r="J22" s="238" t="s">
        <v>8</v>
      </c>
      <c r="K22" s="250"/>
      <c r="L22" s="248">
        <f>'RAW DATA'!I33</f>
        <v>57.5</v>
      </c>
    </row>
    <row r="23" spans="1:12" ht="12">
      <c r="A23" s="187" t="s">
        <v>59</v>
      </c>
      <c r="B23" s="585"/>
      <c r="C23" s="188">
        <f t="shared" si="2"/>
        <v>2.5600000000000006E-05</v>
      </c>
      <c r="D23" s="192" t="s">
        <v>8</v>
      </c>
      <c r="E23" s="220"/>
      <c r="F23" s="193">
        <f>'RAW DATA'!J29</f>
        <v>325.5</v>
      </c>
      <c r="G23" s="236" t="s">
        <v>63</v>
      </c>
      <c r="H23" s="592"/>
      <c r="I23" s="237">
        <f t="shared" si="3"/>
        <v>2.5600000000000006E-05</v>
      </c>
      <c r="J23" s="238" t="s">
        <v>8</v>
      </c>
      <c r="K23" s="247"/>
      <c r="L23" s="248">
        <f>'RAW DATA'!J33</f>
        <v>136.5</v>
      </c>
    </row>
    <row r="24" spans="1:12" ht="12">
      <c r="A24" s="187" t="s">
        <v>43</v>
      </c>
      <c r="B24" s="585"/>
      <c r="C24" s="188">
        <f t="shared" si="2"/>
        <v>5.120000000000001E-06</v>
      </c>
      <c r="D24" s="189" t="s">
        <v>8</v>
      </c>
      <c r="E24" s="221"/>
      <c r="F24" s="190">
        <f>'RAW DATA'!K29</f>
        <v>-229.5</v>
      </c>
      <c r="G24" s="236" t="s">
        <v>47</v>
      </c>
      <c r="H24" s="592"/>
      <c r="I24" s="237">
        <f t="shared" si="3"/>
        <v>5.120000000000001E-06</v>
      </c>
      <c r="J24" s="238" t="s">
        <v>8</v>
      </c>
      <c r="K24" s="247"/>
      <c r="L24" s="248">
        <f>'RAW DATA'!K33</f>
        <v>-223.5</v>
      </c>
    </row>
    <row r="25" spans="1:12" ht="12.75" thickBot="1">
      <c r="A25" s="194" t="s">
        <v>65</v>
      </c>
      <c r="B25" s="587"/>
      <c r="C25" s="188">
        <f t="shared" si="2"/>
        <v>1.0240000000000003E-06</v>
      </c>
      <c r="D25" s="195" t="s">
        <v>8</v>
      </c>
      <c r="E25" s="222"/>
      <c r="F25" s="196">
        <f>'RAW DATA'!L29</f>
        <v>331.5</v>
      </c>
      <c r="G25" s="243" t="s">
        <v>69</v>
      </c>
      <c r="H25" s="593"/>
      <c r="I25" s="237">
        <f t="shared" si="3"/>
        <v>1.0240000000000003E-06</v>
      </c>
      <c r="J25" s="244" t="s">
        <v>8</v>
      </c>
      <c r="K25" s="252"/>
      <c r="L25" s="251">
        <f>'RAW DATA'!L33</f>
        <v>-70.5</v>
      </c>
    </row>
    <row r="26" spans="1:12" ht="14.25" customHeight="1" thickBot="1">
      <c r="A26" s="202" t="s">
        <v>149</v>
      </c>
      <c r="B26" s="223" t="s">
        <v>12</v>
      </c>
      <c r="C26" s="203">
        <v>0</v>
      </c>
      <c r="D26" s="207" t="s">
        <v>8</v>
      </c>
      <c r="E26" s="223"/>
      <c r="F26" s="199">
        <f>'RAW DATA'!M29</f>
        <v>-8.5</v>
      </c>
      <c r="G26" s="204" t="s">
        <v>153</v>
      </c>
      <c r="H26" s="205" t="s">
        <v>53</v>
      </c>
      <c r="I26" s="312">
        <v>313</v>
      </c>
      <c r="J26" s="369" t="s">
        <v>8</v>
      </c>
      <c r="K26" s="205"/>
      <c r="L26" s="201">
        <f>'RAW DATA'!M33</f>
        <v>8020.5</v>
      </c>
    </row>
    <row r="27" spans="1:12" ht="12">
      <c r="A27" s="191" t="s">
        <v>121</v>
      </c>
      <c r="B27" s="588" t="str">
        <f>'Compound Tracking'!C15</f>
        <v>Chemical 1</v>
      </c>
      <c r="C27" s="188">
        <f>C3</f>
        <v>10</v>
      </c>
      <c r="D27" s="189" t="s">
        <v>8</v>
      </c>
      <c r="E27" s="302"/>
      <c r="F27" s="190">
        <f>'RAW DATA'!B30</f>
        <v>2317.5</v>
      </c>
      <c r="G27" s="310" t="s">
        <v>125</v>
      </c>
      <c r="H27" s="597" t="s">
        <v>10</v>
      </c>
      <c r="I27" s="313">
        <v>0.0001</v>
      </c>
      <c r="J27" s="370" t="s">
        <v>8</v>
      </c>
      <c r="K27" s="253"/>
      <c r="L27" s="254">
        <f>'RAW DATA'!B34</f>
        <v>11558.5</v>
      </c>
    </row>
    <row r="28" spans="1:12" ht="12">
      <c r="A28" s="191" t="s">
        <v>20</v>
      </c>
      <c r="B28" s="589"/>
      <c r="C28" s="188">
        <f aca="true" t="shared" si="4" ref="C28:C37">C4</f>
        <v>2</v>
      </c>
      <c r="D28" s="189" t="s">
        <v>8</v>
      </c>
      <c r="E28" s="221"/>
      <c r="F28" s="190">
        <f>'RAW DATA'!C30</f>
        <v>1649.5</v>
      </c>
      <c r="G28" s="310" t="s">
        <v>24</v>
      </c>
      <c r="H28" s="598"/>
      <c r="I28" s="314">
        <v>5E-05</v>
      </c>
      <c r="J28" s="370" t="s">
        <v>8</v>
      </c>
      <c r="K28" s="253"/>
      <c r="L28" s="255">
        <f>'RAW DATA'!C34</f>
        <v>12438.5</v>
      </c>
    </row>
    <row r="29" spans="1:12" ht="12">
      <c r="A29" s="191" t="s">
        <v>192</v>
      </c>
      <c r="B29" s="589"/>
      <c r="C29" s="188">
        <f t="shared" si="4"/>
        <v>0.4</v>
      </c>
      <c r="D29" s="189" t="s">
        <v>8</v>
      </c>
      <c r="E29" s="221"/>
      <c r="F29" s="190">
        <f>'RAW DATA'!D30</f>
        <v>994.5</v>
      </c>
      <c r="G29" s="310" t="s">
        <v>204</v>
      </c>
      <c r="H29" s="598"/>
      <c r="I29" s="314">
        <v>2.5E-05</v>
      </c>
      <c r="J29" s="370" t="s">
        <v>8</v>
      </c>
      <c r="K29" s="253"/>
      <c r="L29" s="255">
        <f>'RAW DATA'!D34</f>
        <v>13848.5</v>
      </c>
    </row>
    <row r="30" spans="1:12" ht="12">
      <c r="A30" s="191" t="s">
        <v>26</v>
      </c>
      <c r="B30" s="589"/>
      <c r="C30" s="188">
        <f t="shared" si="4"/>
        <v>0.08</v>
      </c>
      <c r="D30" s="189" t="s">
        <v>8</v>
      </c>
      <c r="E30" s="221"/>
      <c r="F30" s="190">
        <f>'RAW DATA'!E30</f>
        <v>764.5</v>
      </c>
      <c r="G30" s="310" t="s">
        <v>30</v>
      </c>
      <c r="H30" s="598"/>
      <c r="I30" s="314">
        <v>1.25E-05</v>
      </c>
      <c r="J30" s="371" t="s">
        <v>8</v>
      </c>
      <c r="K30" s="253"/>
      <c r="L30" s="255">
        <f>'RAW DATA'!E34</f>
        <v>11239.5</v>
      </c>
    </row>
    <row r="31" spans="1:13" ht="12">
      <c r="A31" s="191" t="s">
        <v>206</v>
      </c>
      <c r="B31" s="589"/>
      <c r="C31" s="188">
        <f t="shared" si="4"/>
        <v>0.016</v>
      </c>
      <c r="D31" s="189" t="s">
        <v>8</v>
      </c>
      <c r="E31" s="221"/>
      <c r="F31" s="190">
        <f>'RAW DATA'!F30</f>
        <v>393.5</v>
      </c>
      <c r="G31" s="310" t="s">
        <v>210</v>
      </c>
      <c r="H31" s="598"/>
      <c r="I31" s="314">
        <v>6.25E-06</v>
      </c>
      <c r="J31" s="370" t="s">
        <v>8</v>
      </c>
      <c r="K31" s="253"/>
      <c r="L31" s="255">
        <f>'RAW DATA'!F34</f>
        <v>9687.5</v>
      </c>
      <c r="M31" s="206"/>
    </row>
    <row r="32" spans="1:12" ht="12">
      <c r="A32" s="191" t="s">
        <v>32</v>
      </c>
      <c r="B32" s="589"/>
      <c r="C32" s="188">
        <f t="shared" si="4"/>
        <v>0.0032</v>
      </c>
      <c r="D32" s="189" t="s">
        <v>8</v>
      </c>
      <c r="E32" s="221"/>
      <c r="F32" s="190">
        <f>'RAW DATA'!G30</f>
        <v>468.5</v>
      </c>
      <c r="G32" s="310" t="s">
        <v>36</v>
      </c>
      <c r="H32" s="598"/>
      <c r="I32" s="314">
        <v>3.125E-06</v>
      </c>
      <c r="J32" s="370" t="s">
        <v>8</v>
      </c>
      <c r="K32" s="253"/>
      <c r="L32" s="255">
        <f>'RAW DATA'!G34</f>
        <v>5307.5</v>
      </c>
    </row>
    <row r="33" spans="1:12" ht="12">
      <c r="A33" s="191" t="s">
        <v>212</v>
      </c>
      <c r="B33" s="589"/>
      <c r="C33" s="188">
        <f t="shared" si="4"/>
        <v>0.00064</v>
      </c>
      <c r="D33" s="189" t="s">
        <v>8</v>
      </c>
      <c r="E33" s="218"/>
      <c r="F33" s="190">
        <f>'RAW DATA'!H30</f>
        <v>467.5</v>
      </c>
      <c r="G33" s="310" t="s">
        <v>58</v>
      </c>
      <c r="H33" s="598"/>
      <c r="I33" s="314">
        <v>1.5625E-06</v>
      </c>
      <c r="J33" s="370" t="s">
        <v>8</v>
      </c>
      <c r="K33" s="253"/>
      <c r="L33" s="255">
        <f>'RAW DATA'!H34</f>
        <v>2114.5</v>
      </c>
    </row>
    <row r="34" spans="1:12" ht="12">
      <c r="A34" s="191" t="s">
        <v>38</v>
      </c>
      <c r="B34" s="589"/>
      <c r="C34" s="188">
        <f t="shared" si="4"/>
        <v>0.00012800000000000002</v>
      </c>
      <c r="D34" s="192" t="s">
        <v>8</v>
      </c>
      <c r="E34" s="219"/>
      <c r="F34" s="193">
        <f>'RAW DATA'!I30</f>
        <v>68.5</v>
      </c>
      <c r="G34" s="310" t="s">
        <v>42</v>
      </c>
      <c r="H34" s="598"/>
      <c r="I34" s="314">
        <v>7.8125E-07</v>
      </c>
      <c r="J34" s="370" t="s">
        <v>8</v>
      </c>
      <c r="K34" s="253"/>
      <c r="L34" s="255">
        <f>'RAW DATA'!I34</f>
        <v>1135.5</v>
      </c>
    </row>
    <row r="35" spans="1:12" ht="12">
      <c r="A35" s="191" t="s">
        <v>60</v>
      </c>
      <c r="B35" s="589"/>
      <c r="C35" s="188">
        <f t="shared" si="4"/>
        <v>2.5600000000000006E-05</v>
      </c>
      <c r="D35" s="192" t="s">
        <v>8</v>
      </c>
      <c r="E35" s="220"/>
      <c r="F35" s="193">
        <f>'RAW DATA'!J30</f>
        <v>145.5</v>
      </c>
      <c r="G35" s="310" t="s">
        <v>64</v>
      </c>
      <c r="H35" s="598"/>
      <c r="I35" s="314">
        <v>3.90625E-07</v>
      </c>
      <c r="J35" s="370" t="s">
        <v>8</v>
      </c>
      <c r="K35" s="253"/>
      <c r="L35" s="255">
        <f>'RAW DATA'!J34</f>
        <v>196.5</v>
      </c>
    </row>
    <row r="36" spans="1:12" ht="12">
      <c r="A36" s="191" t="s">
        <v>44</v>
      </c>
      <c r="B36" s="589"/>
      <c r="C36" s="188">
        <f t="shared" si="4"/>
        <v>5.120000000000001E-06</v>
      </c>
      <c r="D36" s="189" t="s">
        <v>8</v>
      </c>
      <c r="E36" s="221"/>
      <c r="F36" s="190">
        <f>'RAW DATA'!K30</f>
        <v>-166.5</v>
      </c>
      <c r="G36" s="310" t="s">
        <v>48</v>
      </c>
      <c r="H36" s="598"/>
      <c r="I36" s="314">
        <v>1.953125E-07</v>
      </c>
      <c r="J36" s="370" t="s">
        <v>8</v>
      </c>
      <c r="K36" s="253"/>
      <c r="L36" s="255">
        <f>'RAW DATA'!K34</f>
        <v>484.5</v>
      </c>
    </row>
    <row r="37" spans="1:12" ht="12.75" thickBot="1">
      <c r="A37" s="197" t="s">
        <v>66</v>
      </c>
      <c r="B37" s="590"/>
      <c r="C37" s="188">
        <f t="shared" si="4"/>
        <v>1.0240000000000003E-06</v>
      </c>
      <c r="D37" s="195" t="s">
        <v>8</v>
      </c>
      <c r="E37" s="222"/>
      <c r="F37" s="196">
        <f>'RAW DATA'!L30</f>
        <v>331.5</v>
      </c>
      <c r="G37" s="311" t="s">
        <v>70</v>
      </c>
      <c r="H37" s="599"/>
      <c r="I37" s="314">
        <v>9.765625E-08</v>
      </c>
      <c r="J37" s="372" t="s">
        <v>8</v>
      </c>
      <c r="K37" s="256"/>
      <c r="L37" s="257">
        <f>'RAW DATA'!L34</f>
        <v>-165.5</v>
      </c>
    </row>
    <row r="38" spans="1:12" ht="14.25" customHeight="1" thickBot="1">
      <c r="A38" s="202" t="s">
        <v>150</v>
      </c>
      <c r="B38" s="223" t="s">
        <v>12</v>
      </c>
      <c r="C38" s="203">
        <v>0</v>
      </c>
      <c r="D38" s="207" t="s">
        <v>8</v>
      </c>
      <c r="E38" s="223"/>
      <c r="F38" s="199">
        <f>'RAW DATA'!M30</f>
        <v>-42.5</v>
      </c>
      <c r="G38" s="204" t="s">
        <v>154</v>
      </c>
      <c r="H38" s="205" t="s">
        <v>53</v>
      </c>
      <c r="I38" s="312">
        <v>313</v>
      </c>
      <c r="J38" s="373" t="s">
        <v>8</v>
      </c>
      <c r="K38" s="205"/>
      <c r="L38" s="201">
        <f>'RAW DATA'!M34</f>
        <v>8543.5</v>
      </c>
    </row>
    <row r="39" spans="1:12" ht="12">
      <c r="A39" s="236" t="s">
        <v>122</v>
      </c>
      <c r="B39" s="591" t="str">
        <f>'Compound Tracking'!C16</f>
        <v>Chemical 2</v>
      </c>
      <c r="C39" s="237">
        <v>10</v>
      </c>
      <c r="D39" s="238" t="s">
        <v>8</v>
      </c>
      <c r="E39" s="303"/>
      <c r="F39" s="308">
        <f>'RAW DATA'!B31</f>
        <v>-1474.5</v>
      </c>
      <c r="G39" s="310" t="s">
        <v>126</v>
      </c>
      <c r="H39" s="597" t="s">
        <v>11</v>
      </c>
      <c r="I39" s="315">
        <v>0.0001</v>
      </c>
      <c r="J39" s="374" t="s">
        <v>8</v>
      </c>
      <c r="K39" s="258"/>
      <c r="L39" s="259">
        <f>'RAW DATA'!B35</f>
        <v>10094.5</v>
      </c>
    </row>
    <row r="40" spans="1:12" ht="12">
      <c r="A40" s="236" t="s">
        <v>21</v>
      </c>
      <c r="B40" s="592"/>
      <c r="C40" s="237">
        <f>C39/5</f>
        <v>2</v>
      </c>
      <c r="D40" s="238" t="s">
        <v>8</v>
      </c>
      <c r="E40" s="240"/>
      <c r="F40" s="308">
        <f>'RAW DATA'!C31</f>
        <v>-686.5</v>
      </c>
      <c r="G40" s="310" t="s">
        <v>128</v>
      </c>
      <c r="H40" s="598"/>
      <c r="I40" s="316">
        <v>5E-05</v>
      </c>
      <c r="J40" s="374" t="s">
        <v>8</v>
      </c>
      <c r="K40" s="258"/>
      <c r="L40" s="260">
        <f>'RAW DATA'!C35</f>
        <v>12085.5</v>
      </c>
    </row>
    <row r="41" spans="1:12" ht="12">
      <c r="A41" s="236" t="s">
        <v>193</v>
      </c>
      <c r="B41" s="592"/>
      <c r="C41" s="237">
        <f aca="true" t="shared" si="5" ref="C41:C49">C40/5</f>
        <v>0.4</v>
      </c>
      <c r="D41" s="238" t="s">
        <v>8</v>
      </c>
      <c r="E41" s="240"/>
      <c r="F41" s="308">
        <f>'RAW DATA'!D31</f>
        <v>324.5</v>
      </c>
      <c r="G41" s="310" t="s">
        <v>130</v>
      </c>
      <c r="H41" s="598"/>
      <c r="I41" s="316">
        <v>2.5E-05</v>
      </c>
      <c r="J41" s="374" t="s">
        <v>8</v>
      </c>
      <c r="K41" s="258"/>
      <c r="L41" s="260">
        <f>'RAW DATA'!D35</f>
        <v>11522.5</v>
      </c>
    </row>
    <row r="42" spans="1:12" ht="12">
      <c r="A42" s="236" t="s">
        <v>27</v>
      </c>
      <c r="B42" s="592"/>
      <c r="C42" s="237">
        <f t="shared" si="5"/>
        <v>0.08</v>
      </c>
      <c r="D42" s="238" t="s">
        <v>8</v>
      </c>
      <c r="E42" s="240"/>
      <c r="F42" s="308">
        <f>'RAW DATA'!E31</f>
        <v>373.5</v>
      </c>
      <c r="G42" s="310" t="s">
        <v>132</v>
      </c>
      <c r="H42" s="598"/>
      <c r="I42" s="316">
        <v>1.25E-05</v>
      </c>
      <c r="J42" s="374" t="s">
        <v>8</v>
      </c>
      <c r="K42" s="258"/>
      <c r="L42" s="260">
        <f>'RAW DATA'!E35</f>
        <v>8655.5</v>
      </c>
    </row>
    <row r="43" spans="1:12" ht="12">
      <c r="A43" s="236" t="s">
        <v>207</v>
      </c>
      <c r="B43" s="592"/>
      <c r="C43" s="237">
        <f t="shared" si="5"/>
        <v>0.016</v>
      </c>
      <c r="D43" s="238" t="s">
        <v>8</v>
      </c>
      <c r="E43" s="240"/>
      <c r="F43" s="308">
        <f>'RAW DATA'!F31</f>
        <v>329.5</v>
      </c>
      <c r="G43" s="310" t="s">
        <v>134</v>
      </c>
      <c r="H43" s="598"/>
      <c r="I43" s="316">
        <v>6.25E-06</v>
      </c>
      <c r="J43" s="374" t="s">
        <v>8</v>
      </c>
      <c r="K43" s="258"/>
      <c r="L43" s="260">
        <f>'RAW DATA'!F35</f>
        <v>8655.5</v>
      </c>
    </row>
    <row r="44" spans="1:12" ht="12">
      <c r="A44" s="236" t="s">
        <v>33</v>
      </c>
      <c r="B44" s="592"/>
      <c r="C44" s="237">
        <f t="shared" si="5"/>
        <v>0.0032</v>
      </c>
      <c r="D44" s="238" t="s">
        <v>8</v>
      </c>
      <c r="E44" s="240"/>
      <c r="F44" s="308">
        <f>'RAW DATA'!G31</f>
        <v>-11.5</v>
      </c>
      <c r="G44" s="310" t="s">
        <v>136</v>
      </c>
      <c r="H44" s="598"/>
      <c r="I44" s="316">
        <v>3.125E-06</v>
      </c>
      <c r="J44" s="374" t="s">
        <v>8</v>
      </c>
      <c r="K44" s="258"/>
      <c r="L44" s="260">
        <f>'RAW DATA'!G35</f>
        <v>5379.5</v>
      </c>
    </row>
    <row r="45" spans="1:12" ht="12">
      <c r="A45" s="236" t="s">
        <v>213</v>
      </c>
      <c r="B45" s="592"/>
      <c r="C45" s="237">
        <f t="shared" si="5"/>
        <v>0.00064</v>
      </c>
      <c r="D45" s="238" t="s">
        <v>8</v>
      </c>
      <c r="E45" s="241"/>
      <c r="F45" s="308">
        <f>'RAW DATA'!H31</f>
        <v>367.5</v>
      </c>
      <c r="G45" s="310" t="s">
        <v>138</v>
      </c>
      <c r="H45" s="598"/>
      <c r="I45" s="316">
        <v>1.5625E-06</v>
      </c>
      <c r="J45" s="374" t="s">
        <v>8</v>
      </c>
      <c r="K45" s="258"/>
      <c r="L45" s="260">
        <f>'RAW DATA'!H35</f>
        <v>3809.5</v>
      </c>
    </row>
    <row r="46" spans="1:12" ht="12">
      <c r="A46" s="236" t="s">
        <v>39</v>
      </c>
      <c r="B46" s="592"/>
      <c r="C46" s="237">
        <f t="shared" si="5"/>
        <v>0.00012800000000000002</v>
      </c>
      <c r="D46" s="238" t="s">
        <v>8</v>
      </c>
      <c r="E46" s="242"/>
      <c r="F46" s="271">
        <f>'RAW DATA'!I31</f>
        <v>362.5</v>
      </c>
      <c r="G46" s="310" t="s">
        <v>140</v>
      </c>
      <c r="H46" s="598"/>
      <c r="I46" s="316">
        <v>7.8125E-07</v>
      </c>
      <c r="J46" s="374" t="s">
        <v>8</v>
      </c>
      <c r="K46" s="258"/>
      <c r="L46" s="260">
        <f>'RAW DATA'!I35</f>
        <v>840.5</v>
      </c>
    </row>
    <row r="47" spans="1:12" ht="12">
      <c r="A47" s="236" t="s">
        <v>61</v>
      </c>
      <c r="B47" s="592"/>
      <c r="C47" s="237">
        <f t="shared" si="5"/>
        <v>2.5600000000000006E-05</v>
      </c>
      <c r="D47" s="238" t="s">
        <v>8</v>
      </c>
      <c r="E47" s="240"/>
      <c r="F47" s="271">
        <f>'RAW DATA'!J31</f>
        <v>506.5</v>
      </c>
      <c r="G47" s="310" t="s">
        <v>142</v>
      </c>
      <c r="H47" s="598"/>
      <c r="I47" s="316">
        <v>3.90625E-07</v>
      </c>
      <c r="J47" s="374" t="s">
        <v>8</v>
      </c>
      <c r="K47" s="258"/>
      <c r="L47" s="260">
        <f>'RAW DATA'!J35</f>
        <v>333.5</v>
      </c>
    </row>
    <row r="48" spans="1:12" ht="12">
      <c r="A48" s="236" t="s">
        <v>45</v>
      </c>
      <c r="B48" s="592"/>
      <c r="C48" s="237">
        <f t="shared" si="5"/>
        <v>5.120000000000001E-06</v>
      </c>
      <c r="D48" s="238" t="s">
        <v>8</v>
      </c>
      <c r="E48" s="240"/>
      <c r="F48" s="308">
        <f>'RAW DATA'!K31</f>
        <v>175.5</v>
      </c>
      <c r="G48" s="310" t="s">
        <v>144</v>
      </c>
      <c r="H48" s="598"/>
      <c r="I48" s="316">
        <v>1.953125E-07</v>
      </c>
      <c r="J48" s="374" t="s">
        <v>8</v>
      </c>
      <c r="K48" s="258"/>
      <c r="L48" s="260">
        <f>'RAW DATA'!K35</f>
        <v>161.5</v>
      </c>
    </row>
    <row r="49" spans="1:12" ht="12.75" thickBot="1">
      <c r="A49" s="243" t="s">
        <v>67</v>
      </c>
      <c r="B49" s="593"/>
      <c r="C49" s="237">
        <f t="shared" si="5"/>
        <v>1.0240000000000003E-06</v>
      </c>
      <c r="D49" s="244" t="s">
        <v>8</v>
      </c>
      <c r="E49" s="245"/>
      <c r="F49" s="309">
        <f>'RAW DATA'!L31</f>
        <v>111.5</v>
      </c>
      <c r="G49" s="311" t="s">
        <v>145</v>
      </c>
      <c r="H49" s="599"/>
      <c r="I49" s="316">
        <v>9.765625E-08</v>
      </c>
      <c r="J49" s="375" t="s">
        <v>8</v>
      </c>
      <c r="K49" s="261"/>
      <c r="L49" s="262">
        <f>'RAW DATA'!L35</f>
        <v>-373.5</v>
      </c>
    </row>
    <row r="50" spans="1:12" ht="12.75" thickBot="1">
      <c r="A50" s="202" t="s">
        <v>151</v>
      </c>
      <c r="B50" s="198" t="s">
        <v>2</v>
      </c>
      <c r="C50" s="203">
        <v>0</v>
      </c>
      <c r="D50" s="207" t="s">
        <v>8</v>
      </c>
      <c r="E50" s="223"/>
      <c r="F50" s="199">
        <f>'RAW DATA'!M31</f>
        <v>253.5</v>
      </c>
      <c r="G50" s="200" t="s">
        <v>146</v>
      </c>
      <c r="H50" s="205" t="s">
        <v>53</v>
      </c>
      <c r="I50" s="312">
        <v>313</v>
      </c>
      <c r="J50" s="369" t="s">
        <v>8</v>
      </c>
      <c r="K50" s="205"/>
      <c r="L50" s="201">
        <f>'RAW DATA'!M35</f>
        <v>8694.5</v>
      </c>
    </row>
    <row r="99" spans="1:6" ht="12">
      <c r="A99" s="208"/>
      <c r="B99" s="163"/>
      <c r="C99" s="163"/>
      <c r="D99" s="163"/>
      <c r="E99" s="209"/>
      <c r="F99" s="163"/>
    </row>
  </sheetData>
  <sheetProtection/>
  <mergeCells count="10">
    <mergeCell ref="B3:B13"/>
    <mergeCell ref="B15:B25"/>
    <mergeCell ref="B27:B37"/>
    <mergeCell ref="B39:B49"/>
    <mergeCell ref="C2:D2"/>
    <mergeCell ref="I2:J2"/>
    <mergeCell ref="H39:H49"/>
    <mergeCell ref="H3:H13"/>
    <mergeCell ref="H15:H25"/>
    <mergeCell ref="H27:H37"/>
  </mergeCells>
  <printOptions gridLines="1"/>
  <pageMargins left="0.75" right="0.75" top="1" bottom="1" header="0.5" footer="0.5"/>
  <pageSetup fitToHeight="1" fitToWidth="1" horizontalDpi="300" verticalDpi="300" orientation="landscape" scale="72"/>
  <headerFooter alignWithMargins="0">
    <oddHeader>&amp;LBG1Luc Agonist Comprehensive Data Reporting Sheet&amp;R&amp;D</oddHeader>
    <oddFooter>&amp;L&amp;A&amp;C&amp;F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zoomScale="125" zoomScaleNormal="125" zoomScalePageLayoutView="0" workbookViewId="0" topLeftCell="A1">
      <selection activeCell="E10" sqref="E10"/>
    </sheetView>
  </sheetViews>
  <sheetFormatPr defaultColWidth="8.8515625" defaultRowHeight="12.75"/>
  <cols>
    <col min="1" max="1" width="13.8515625" style="66" customWidth="1"/>
    <col min="2" max="2" width="13.140625" style="66" customWidth="1"/>
    <col min="3" max="3" width="14.140625" style="66" customWidth="1"/>
    <col min="4" max="4" width="13.421875" style="66" customWidth="1"/>
    <col min="5" max="5" width="11.28125" style="44" customWidth="1"/>
    <col min="6" max="6" width="12.00390625" style="44" bestFit="1" customWidth="1"/>
    <col min="7" max="7" width="11.421875" style="44" customWidth="1"/>
    <col min="8" max="8" width="8.7109375" style="44" customWidth="1"/>
    <col min="9" max="9" width="9.28125" style="44" customWidth="1"/>
    <col min="10" max="10" width="9.8515625" style="44" customWidth="1"/>
    <col min="11" max="11" width="9.421875" style="148" customWidth="1"/>
    <col min="12" max="12" width="8.8515625" style="66" customWidth="1"/>
    <col min="13" max="13" width="9.421875" style="66" bestFit="1" customWidth="1"/>
    <col min="14" max="14" width="9.140625" style="66" customWidth="1"/>
    <col min="15" max="15" width="11.140625" style="66" customWidth="1"/>
    <col min="16" max="16" width="10.421875" style="66" customWidth="1"/>
    <col min="17" max="17" width="8.8515625" style="66" customWidth="1"/>
    <col min="18" max="18" width="15.421875" style="66" customWidth="1"/>
    <col min="19" max="16384" width="8.8515625" style="66" customWidth="1"/>
  </cols>
  <sheetData>
    <row r="1" spans="1:11" s="5" customFormat="1" ht="12">
      <c r="A1" s="399" t="s">
        <v>113</v>
      </c>
      <c r="B1" s="400" t="str">
        <f>'Compound Tracking'!E1</f>
        <v>Enter Plate Identification Here</v>
      </c>
      <c r="C1" s="515"/>
      <c r="D1" s="183" t="s">
        <v>173</v>
      </c>
      <c r="E1" s="446">
        <f>'Compound Tracking'!G10</f>
        <v>40909</v>
      </c>
      <c r="F1" s="15"/>
      <c r="G1" s="15"/>
      <c r="H1" s="15"/>
      <c r="I1" s="15"/>
      <c r="J1" s="15"/>
      <c r="K1" s="16"/>
    </row>
    <row r="2" spans="1:15" s="5" customFormat="1" ht="24.75">
      <c r="A2" s="532" t="s">
        <v>198</v>
      </c>
      <c r="B2" s="522" t="str">
        <f>LIST!H27</f>
        <v>E2 Replicate 1</v>
      </c>
      <c r="C2" s="523" t="str">
        <f>LIST!H39</f>
        <v>E2 Replicate 2</v>
      </c>
      <c r="D2" s="536"/>
      <c r="E2" s="447">
        <f>10000/A18</f>
        <v>0.7883016041937645</v>
      </c>
      <c r="F2" s="448" t="s">
        <v>55</v>
      </c>
      <c r="G2" s="263"/>
      <c r="H2" s="263"/>
      <c r="I2" s="263"/>
      <c r="J2" s="263"/>
      <c r="K2" s="143"/>
      <c r="L2" s="144"/>
      <c r="M2" s="66"/>
      <c r="N2" s="27"/>
      <c r="O2" s="145"/>
    </row>
    <row r="3" spans="1:11" s="68" customFormat="1" ht="24">
      <c r="A3" s="533" t="s">
        <v>199</v>
      </c>
      <c r="B3" s="516" t="s">
        <v>83</v>
      </c>
      <c r="C3" s="517" t="s">
        <v>83</v>
      </c>
      <c r="G3" s="125"/>
      <c r="H3" s="125"/>
      <c r="I3" s="125"/>
      <c r="J3" s="125"/>
      <c r="K3" s="146"/>
    </row>
    <row r="4" spans="1:11" s="68" customFormat="1" ht="12">
      <c r="A4" s="534">
        <f>LIST!I27</f>
        <v>0.0001</v>
      </c>
      <c r="B4" s="518">
        <f>LIST!L27</f>
        <v>11558.5</v>
      </c>
      <c r="C4" s="519">
        <f>LIST!L39</f>
        <v>10094.5</v>
      </c>
      <c r="G4" s="125"/>
      <c r="H4" s="125"/>
      <c r="I4" s="125"/>
      <c r="J4" s="125"/>
      <c r="K4" s="146"/>
    </row>
    <row r="5" spans="1:11" s="68" customFormat="1" ht="12">
      <c r="A5" s="534">
        <f>LIST!I28</f>
        <v>5E-05</v>
      </c>
      <c r="B5" s="518">
        <f>LIST!L28</f>
        <v>12438.5</v>
      </c>
      <c r="C5" s="519">
        <f>LIST!L40</f>
        <v>12085.5</v>
      </c>
      <c r="G5" s="125"/>
      <c r="H5" s="125"/>
      <c r="I5" s="125"/>
      <c r="J5" s="125"/>
      <c r="K5" s="146"/>
    </row>
    <row r="6" spans="1:11" s="68" customFormat="1" ht="12">
      <c r="A6" s="534">
        <f>LIST!I29</f>
        <v>2.5E-05</v>
      </c>
      <c r="B6" s="518">
        <f>LIST!L29</f>
        <v>13848.5</v>
      </c>
      <c r="C6" s="519">
        <f>LIST!L41</f>
        <v>11522.5</v>
      </c>
      <c r="G6" s="125"/>
      <c r="H6" s="125"/>
      <c r="I6" s="125"/>
      <c r="J6" s="125"/>
      <c r="K6" s="146"/>
    </row>
    <row r="7" spans="1:11" s="68" customFormat="1" ht="12">
      <c r="A7" s="534">
        <f>LIST!I30</f>
        <v>1.25E-05</v>
      </c>
      <c r="B7" s="518">
        <f>LIST!L30</f>
        <v>11239.5</v>
      </c>
      <c r="C7" s="519">
        <f>LIST!L42</f>
        <v>8655.5</v>
      </c>
      <c r="G7" s="125"/>
      <c r="H7" s="125"/>
      <c r="I7" s="125"/>
      <c r="J7" s="125"/>
      <c r="K7" s="146"/>
    </row>
    <row r="8" spans="1:11" s="68" customFormat="1" ht="12">
      <c r="A8" s="534">
        <f>LIST!I31</f>
        <v>6.25E-06</v>
      </c>
      <c r="B8" s="518">
        <f>LIST!L31</f>
        <v>9687.5</v>
      </c>
      <c r="C8" s="519">
        <f>LIST!L43</f>
        <v>8655.5</v>
      </c>
      <c r="G8" s="125"/>
      <c r="H8" s="125"/>
      <c r="I8" s="125"/>
      <c r="J8" s="125"/>
      <c r="K8" s="146"/>
    </row>
    <row r="9" spans="1:11" s="68" customFormat="1" ht="12">
      <c r="A9" s="534">
        <f>LIST!I32</f>
        <v>3.125E-06</v>
      </c>
      <c r="B9" s="518">
        <f>LIST!L32</f>
        <v>5307.5</v>
      </c>
      <c r="C9" s="519">
        <f>LIST!L44</f>
        <v>5379.5</v>
      </c>
      <c r="G9" s="125"/>
      <c r="H9" s="125"/>
      <c r="I9" s="125"/>
      <c r="J9" s="125"/>
      <c r="K9" s="146"/>
    </row>
    <row r="10" spans="1:11" s="68" customFormat="1" ht="12">
      <c r="A10" s="534">
        <f>LIST!I33</f>
        <v>1.5625E-06</v>
      </c>
      <c r="B10" s="518">
        <f>LIST!L33</f>
        <v>2114.5</v>
      </c>
      <c r="C10" s="519">
        <f>LIST!L45</f>
        <v>3809.5</v>
      </c>
      <c r="G10" s="125"/>
      <c r="H10" s="125"/>
      <c r="I10" s="125"/>
      <c r="J10" s="125"/>
      <c r="K10" s="146"/>
    </row>
    <row r="11" spans="1:11" s="68" customFormat="1" ht="12">
      <c r="A11" s="534">
        <f>LIST!I34</f>
        <v>7.8125E-07</v>
      </c>
      <c r="B11" s="518">
        <f>LIST!L34</f>
        <v>1135.5</v>
      </c>
      <c r="C11" s="519">
        <f>LIST!L46</f>
        <v>840.5</v>
      </c>
      <c r="G11" s="125"/>
      <c r="H11" s="125"/>
      <c r="I11" s="125"/>
      <c r="J11" s="125"/>
      <c r="K11" s="146"/>
    </row>
    <row r="12" spans="1:11" s="68" customFormat="1" ht="12">
      <c r="A12" s="534">
        <f>LIST!I35</f>
        <v>3.90625E-07</v>
      </c>
      <c r="B12" s="518">
        <f>LIST!L35</f>
        <v>196.5</v>
      </c>
      <c r="C12" s="519">
        <f>LIST!L47</f>
        <v>333.5</v>
      </c>
      <c r="G12" s="125"/>
      <c r="H12" s="125"/>
      <c r="I12" s="125"/>
      <c r="J12" s="125"/>
      <c r="K12" s="146"/>
    </row>
    <row r="13" spans="1:13" s="68" customFormat="1" ht="12">
      <c r="A13" s="534">
        <f>LIST!I36</f>
        <v>1.953125E-07</v>
      </c>
      <c r="B13" s="518">
        <f>LIST!L36</f>
        <v>484.5</v>
      </c>
      <c r="C13" s="519">
        <f>LIST!L48</f>
        <v>161.5</v>
      </c>
      <c r="G13" s="125"/>
      <c r="H13" s="125"/>
      <c r="I13" s="125"/>
      <c r="J13" s="125"/>
      <c r="K13" s="146"/>
      <c r="M13" s="133"/>
    </row>
    <row r="14" spans="1:13" s="68" customFormat="1" ht="12">
      <c r="A14" s="535">
        <f>LIST!I37</f>
        <v>9.765625E-08</v>
      </c>
      <c r="B14" s="520">
        <f>LIST!L37</f>
        <v>-165.5</v>
      </c>
      <c r="C14" s="521">
        <f>LIST!L49</f>
        <v>-373.5</v>
      </c>
      <c r="G14" s="125"/>
      <c r="H14" s="125"/>
      <c r="I14" s="125"/>
      <c r="J14" s="125"/>
      <c r="K14" s="146"/>
      <c r="M14" s="133"/>
    </row>
    <row r="15" spans="1:11" s="68" customFormat="1" ht="36">
      <c r="A15" s="402" t="s">
        <v>200</v>
      </c>
      <c r="B15" s="449" t="s">
        <v>247</v>
      </c>
      <c r="C15" s="510" t="s">
        <v>168</v>
      </c>
      <c r="D15" s="450" t="s">
        <v>155</v>
      </c>
      <c r="G15" s="125"/>
      <c r="H15" s="125"/>
      <c r="I15" s="125"/>
      <c r="J15" s="125"/>
      <c r="K15" s="146"/>
    </row>
    <row r="16" spans="1:4" ht="12">
      <c r="A16" s="524">
        <f aca="true" t="shared" si="0" ref="A16:A26">AVERAGE(B4,C4)</f>
        <v>10826.5</v>
      </c>
      <c r="B16" s="526">
        <f>A4</f>
        <v>0.0001</v>
      </c>
      <c r="C16" s="527">
        <f>A16*$E$2</f>
        <v>8534.547317803792</v>
      </c>
      <c r="D16" s="528">
        <f aca="true" t="shared" si="1" ref="D16:D26">STDEV(B4,C4)</f>
        <v>1035.2043276571055</v>
      </c>
    </row>
    <row r="17" spans="1:11" s="68" customFormat="1" ht="12">
      <c r="A17" s="524">
        <f t="shared" si="0"/>
        <v>12262</v>
      </c>
      <c r="B17" s="526">
        <f aca="true" t="shared" si="2" ref="B17:B26">A5</f>
        <v>5E-05</v>
      </c>
      <c r="C17" s="527">
        <f aca="true" t="shared" si="3" ref="C17:C26">A17*$E$2</f>
        <v>9666.15427062394</v>
      </c>
      <c r="D17" s="528">
        <f t="shared" si="1"/>
        <v>249.60869375885127</v>
      </c>
      <c r="G17" s="125"/>
      <c r="H17" s="125"/>
      <c r="I17" s="125"/>
      <c r="J17" s="125"/>
      <c r="K17" s="146"/>
    </row>
    <row r="18" spans="1:11" s="150" customFormat="1" ht="12">
      <c r="A18" s="524">
        <f t="shared" si="0"/>
        <v>12685.5</v>
      </c>
      <c r="B18" s="526">
        <f t="shared" si="2"/>
        <v>2.5E-05</v>
      </c>
      <c r="C18" s="527">
        <f t="shared" si="3"/>
        <v>10000</v>
      </c>
      <c r="D18" s="528">
        <f t="shared" si="1"/>
        <v>1644.7303730399096</v>
      </c>
      <c r="G18" s="147"/>
      <c r="H18" s="147"/>
      <c r="I18" s="147"/>
      <c r="J18" s="147"/>
      <c r="K18" s="149"/>
    </row>
    <row r="19" spans="1:11" s="68" customFormat="1" ht="12">
      <c r="A19" s="524">
        <f t="shared" si="0"/>
        <v>9947.5</v>
      </c>
      <c r="B19" s="526">
        <f t="shared" si="2"/>
        <v>1.25E-05</v>
      </c>
      <c r="C19" s="527">
        <f t="shared" si="3"/>
        <v>7841.630207717472</v>
      </c>
      <c r="D19" s="528">
        <f t="shared" si="1"/>
        <v>1827.1639225860388</v>
      </c>
      <c r="G19" s="125"/>
      <c r="H19" s="125"/>
      <c r="I19" s="125"/>
      <c r="J19" s="125"/>
      <c r="K19" s="146"/>
    </row>
    <row r="20" spans="1:11" s="68" customFormat="1" ht="12">
      <c r="A20" s="524">
        <f t="shared" si="0"/>
        <v>9171.5</v>
      </c>
      <c r="B20" s="526">
        <f t="shared" si="2"/>
        <v>6.25E-06</v>
      </c>
      <c r="C20" s="527">
        <f t="shared" si="3"/>
        <v>7229.908162863111</v>
      </c>
      <c r="D20" s="528">
        <f t="shared" si="1"/>
        <v>729.734198184517</v>
      </c>
      <c r="G20" s="125"/>
      <c r="H20" s="125"/>
      <c r="I20" s="125"/>
      <c r="J20" s="125"/>
      <c r="K20" s="146"/>
    </row>
    <row r="21" spans="1:11" s="72" customFormat="1" ht="12">
      <c r="A21" s="524">
        <f t="shared" si="0"/>
        <v>5343.5</v>
      </c>
      <c r="B21" s="526">
        <f t="shared" si="2"/>
        <v>3.125E-06</v>
      </c>
      <c r="C21" s="527">
        <f t="shared" si="3"/>
        <v>4212.289622009381</v>
      </c>
      <c r="D21" s="528">
        <f t="shared" si="1"/>
        <v>50.91168824543142</v>
      </c>
      <c r="G21" s="151"/>
      <c r="H21" s="152"/>
      <c r="I21" s="151"/>
      <c r="J21" s="151"/>
      <c r="K21" s="153"/>
    </row>
    <row r="22" spans="1:11" s="68" customFormat="1" ht="12">
      <c r="A22" s="524">
        <f t="shared" si="0"/>
        <v>2962</v>
      </c>
      <c r="B22" s="526">
        <f t="shared" si="2"/>
        <v>1.5625E-06</v>
      </c>
      <c r="C22" s="527">
        <f t="shared" si="3"/>
        <v>2334.9493516219304</v>
      </c>
      <c r="D22" s="528">
        <f t="shared" si="1"/>
        <v>1198.545994111198</v>
      </c>
      <c r="G22" s="125"/>
      <c r="H22" s="125"/>
      <c r="I22" s="125"/>
      <c r="J22" s="125"/>
      <c r="K22" s="146"/>
    </row>
    <row r="23" spans="1:11" s="68" customFormat="1" ht="12">
      <c r="A23" s="524">
        <f t="shared" si="0"/>
        <v>988</v>
      </c>
      <c r="B23" s="526">
        <f t="shared" si="2"/>
        <v>7.8125E-07</v>
      </c>
      <c r="C23" s="527">
        <f t="shared" si="3"/>
        <v>778.8419849434393</v>
      </c>
      <c r="D23" s="528">
        <f t="shared" si="1"/>
        <v>208.59650045003153</v>
      </c>
      <c r="G23" s="125"/>
      <c r="H23" s="125"/>
      <c r="I23" s="125"/>
      <c r="J23" s="125"/>
      <c r="K23" s="146"/>
    </row>
    <row r="24" spans="1:11" s="68" customFormat="1" ht="12">
      <c r="A24" s="524">
        <f t="shared" si="0"/>
        <v>265</v>
      </c>
      <c r="B24" s="526">
        <f t="shared" si="2"/>
        <v>3.90625E-07</v>
      </c>
      <c r="C24" s="527">
        <f t="shared" si="3"/>
        <v>208.89992511134759</v>
      </c>
      <c r="D24" s="528">
        <f t="shared" si="1"/>
        <v>96.87362902255701</v>
      </c>
      <c r="G24" s="125"/>
      <c r="H24" s="125"/>
      <c r="I24" s="125"/>
      <c r="J24" s="125"/>
      <c r="K24" s="146"/>
    </row>
    <row r="25" spans="1:11" s="68" customFormat="1" ht="12">
      <c r="A25" s="524">
        <f t="shared" si="0"/>
        <v>323</v>
      </c>
      <c r="B25" s="526">
        <f t="shared" si="2"/>
        <v>1.953125E-07</v>
      </c>
      <c r="C25" s="527">
        <f t="shared" si="3"/>
        <v>254.62141815458594</v>
      </c>
      <c r="D25" s="528">
        <f t="shared" si="1"/>
        <v>228.39549032325485</v>
      </c>
      <c r="G25" s="125"/>
      <c r="H25" s="125"/>
      <c r="I25" s="125"/>
      <c r="J25" s="125"/>
      <c r="K25" s="146"/>
    </row>
    <row r="26" spans="1:11" s="68" customFormat="1" ht="12">
      <c r="A26" s="525">
        <f t="shared" si="0"/>
        <v>-269.5</v>
      </c>
      <c r="B26" s="529">
        <f t="shared" si="2"/>
        <v>9.765625E-08</v>
      </c>
      <c r="C26" s="530">
        <f t="shared" si="3"/>
        <v>-212.44728233021954</v>
      </c>
      <c r="D26" s="531">
        <f t="shared" si="1"/>
        <v>147.07821048680188</v>
      </c>
      <c r="G26" s="125"/>
      <c r="H26" s="125"/>
      <c r="I26" s="125"/>
      <c r="J26" s="125"/>
      <c r="K26" s="146"/>
    </row>
    <row r="27" spans="4:11" s="68" customFormat="1" ht="12">
      <c r="D27" s="401"/>
      <c r="E27" s="125"/>
      <c r="F27" s="125"/>
      <c r="G27" s="125"/>
      <c r="H27" s="125"/>
      <c r="I27" s="125"/>
      <c r="J27" s="125"/>
      <c r="K27" s="146"/>
    </row>
    <row r="28" spans="1:11" s="136" customFormat="1" ht="12">
      <c r="A28" s="403" t="s">
        <v>91</v>
      </c>
      <c r="B28" s="404"/>
      <c r="C28" s="404"/>
      <c r="D28" s="409"/>
      <c r="E28" s="410"/>
      <c r="F28" s="125"/>
      <c r="G28" s="125"/>
      <c r="H28" s="154"/>
      <c r="I28" s="154"/>
      <c r="J28" s="154"/>
      <c r="K28" s="155"/>
    </row>
    <row r="29" spans="1:19" s="136" customFormat="1" ht="12">
      <c r="A29" s="405" t="s">
        <v>51</v>
      </c>
      <c r="B29" s="406" t="s">
        <v>83</v>
      </c>
      <c r="C29" s="407" t="s">
        <v>52</v>
      </c>
      <c r="D29" s="411" t="s">
        <v>157</v>
      </c>
      <c r="E29" s="415" t="s">
        <v>155</v>
      </c>
      <c r="F29" s="511" t="str">
        <f>'Compound Tracking'!C15</f>
        <v>Chemical 1</v>
      </c>
      <c r="G29" s="603" t="s">
        <v>93</v>
      </c>
      <c r="H29" s="604"/>
      <c r="I29" s="603" t="s">
        <v>94</v>
      </c>
      <c r="J29" s="604"/>
      <c r="K29" s="603" t="s">
        <v>95</v>
      </c>
      <c r="L29" s="605"/>
      <c r="M29" s="537"/>
      <c r="R29" s="150"/>
      <c r="S29" s="150"/>
    </row>
    <row r="30" spans="1:22" s="68" customFormat="1" ht="12">
      <c r="A30" s="408">
        <v>313</v>
      </c>
      <c r="B30" s="46">
        <f>LIST!L14</f>
        <v>8489.5</v>
      </c>
      <c r="C30" s="47">
        <f>B30*$E$2</f>
        <v>6692.286468802964</v>
      </c>
      <c r="D30" s="46">
        <f>AVERAGE(C30:C33)</f>
        <v>6650.900634582791</v>
      </c>
      <c r="E30" s="416">
        <f>STDEV(C30:C33)</f>
        <v>229.3208072270258</v>
      </c>
      <c r="F30" s="419" t="s">
        <v>51</v>
      </c>
      <c r="G30" s="22" t="s">
        <v>83</v>
      </c>
      <c r="H30" s="19" t="s">
        <v>52</v>
      </c>
      <c r="I30" s="22" t="s">
        <v>83</v>
      </c>
      <c r="J30" s="19" t="s">
        <v>52</v>
      </c>
      <c r="K30" s="22" t="s">
        <v>83</v>
      </c>
      <c r="L30" s="59" t="s">
        <v>52</v>
      </c>
      <c r="Q30" s="133"/>
      <c r="R30" s="133"/>
      <c r="S30" s="133"/>
      <c r="T30" s="133"/>
      <c r="U30" s="133"/>
      <c r="V30" s="133"/>
    </row>
    <row r="31" spans="1:22" s="68" customFormat="1" ht="12">
      <c r="A31" s="408">
        <f>LIST!I14</f>
        <v>313</v>
      </c>
      <c r="B31" s="46">
        <f>LIST!L26</f>
        <v>8020.5</v>
      </c>
      <c r="C31" s="47">
        <f>B31*$E$2</f>
        <v>6322.573016436088</v>
      </c>
      <c r="D31" s="46"/>
      <c r="E31" s="412"/>
      <c r="F31" s="156">
        <f>LIST!C3</f>
        <v>10</v>
      </c>
      <c r="G31" s="157">
        <f>LIST!F3</f>
        <v>2066.5</v>
      </c>
      <c r="H31" s="157">
        <f aca="true" t="shared" si="4" ref="H31:H41">G31*$E$2</f>
        <v>1629.0252650664142</v>
      </c>
      <c r="I31" s="157">
        <f>LIST!F15</f>
        <v>2477.5</v>
      </c>
      <c r="J31" s="157">
        <f aca="true" t="shared" si="5" ref="J31:J41">I31*$E$2</f>
        <v>1953.0172243900515</v>
      </c>
      <c r="K31" s="157">
        <f>LIST!F27</f>
        <v>2317.5</v>
      </c>
      <c r="L31" s="158">
        <f aca="true" t="shared" si="6" ref="L31:L41">K31*$E$2</f>
        <v>1826.888967719049</v>
      </c>
      <c r="Q31" s="133"/>
      <c r="R31" s="133"/>
      <c r="S31" s="133"/>
      <c r="T31" s="133"/>
      <c r="U31" s="133"/>
      <c r="V31" s="133"/>
    </row>
    <row r="32" spans="1:22" s="68" customFormat="1" ht="12">
      <c r="A32" s="408">
        <v>313</v>
      </c>
      <c r="B32" s="46">
        <f>LIST!L38</f>
        <v>8543.5</v>
      </c>
      <c r="C32" s="47">
        <f>B32*$E$2</f>
        <v>6734.854755429427</v>
      </c>
      <c r="D32" s="412"/>
      <c r="E32" s="412"/>
      <c r="F32" s="156">
        <f>LIST!C4</f>
        <v>2</v>
      </c>
      <c r="G32" s="157">
        <f>LIST!F4</f>
        <v>1326.5</v>
      </c>
      <c r="H32" s="157">
        <f t="shared" si="4"/>
        <v>1045.6820779630286</v>
      </c>
      <c r="I32" s="157">
        <f>LIST!F16</f>
        <v>1425.5</v>
      </c>
      <c r="J32" s="157">
        <f t="shared" si="5"/>
        <v>1123.7239367782113</v>
      </c>
      <c r="K32" s="157">
        <f>LIST!F28</f>
        <v>1649.5</v>
      </c>
      <c r="L32" s="158">
        <f t="shared" si="6"/>
        <v>1300.3034961176145</v>
      </c>
      <c r="Q32" s="133"/>
      <c r="R32" s="133"/>
      <c r="S32" s="133"/>
      <c r="T32" s="133"/>
      <c r="U32" s="133"/>
      <c r="V32" s="133"/>
    </row>
    <row r="33" spans="1:22" s="150" customFormat="1" ht="12">
      <c r="A33" s="48">
        <v>313</v>
      </c>
      <c r="B33" s="49">
        <f>LIST!L50</f>
        <v>8694.5</v>
      </c>
      <c r="C33" s="50">
        <f>B33*$E$2</f>
        <v>6853.8882976626855</v>
      </c>
      <c r="D33" s="413"/>
      <c r="E33" s="413"/>
      <c r="F33" s="156">
        <f>LIST!C5</f>
        <v>0.4</v>
      </c>
      <c r="G33" s="157">
        <f>LIST!F5</f>
        <v>233.5</v>
      </c>
      <c r="H33" s="157">
        <f t="shared" si="4"/>
        <v>184.068424579244</v>
      </c>
      <c r="I33" s="157">
        <f>LIST!F17</f>
        <v>1156.5</v>
      </c>
      <c r="J33" s="157">
        <f t="shared" si="5"/>
        <v>911.6708052500886</v>
      </c>
      <c r="K33" s="157">
        <f>LIST!F29</f>
        <v>994.5</v>
      </c>
      <c r="L33" s="158">
        <f t="shared" si="6"/>
        <v>783.9659453706988</v>
      </c>
      <c r="Q33" s="159"/>
      <c r="R33" s="159"/>
      <c r="S33" s="159"/>
      <c r="T33" s="159"/>
      <c r="U33" s="159"/>
      <c r="V33" s="159"/>
    </row>
    <row r="34" spans="1:22" s="68" customFormat="1" ht="12">
      <c r="A34" s="509" t="s">
        <v>2</v>
      </c>
      <c r="E34" s="135"/>
      <c r="F34" s="156">
        <f>LIST!C6</f>
        <v>0.08</v>
      </c>
      <c r="G34" s="157">
        <f>LIST!F6</f>
        <v>97.5</v>
      </c>
      <c r="H34" s="157">
        <f t="shared" si="4"/>
        <v>76.85940640889204</v>
      </c>
      <c r="I34" s="157">
        <f>LIST!F18</f>
        <v>1159.5</v>
      </c>
      <c r="J34" s="157">
        <f t="shared" si="5"/>
        <v>914.03571006267</v>
      </c>
      <c r="K34" s="157">
        <f>LIST!F30</f>
        <v>764.5</v>
      </c>
      <c r="L34" s="158">
        <f t="shared" si="6"/>
        <v>602.6565764061329</v>
      </c>
      <c r="Q34" s="161"/>
      <c r="R34" s="161"/>
      <c r="S34" s="157"/>
      <c r="T34" s="160"/>
      <c r="U34" s="133"/>
      <c r="V34" s="133"/>
    </row>
    <row r="35" spans="1:22" s="68" customFormat="1" ht="24">
      <c r="A35" s="508" t="s">
        <v>177</v>
      </c>
      <c r="B35" s="51" t="s">
        <v>157</v>
      </c>
      <c r="C35" s="52" t="s">
        <v>158</v>
      </c>
      <c r="D35" s="507" t="s">
        <v>167</v>
      </c>
      <c r="E35" s="51" t="s">
        <v>54</v>
      </c>
      <c r="F35" s="156">
        <f>LIST!C7</f>
        <v>0.016</v>
      </c>
      <c r="G35" s="157">
        <f>LIST!F7</f>
        <v>231.5</v>
      </c>
      <c r="H35" s="157">
        <f t="shared" si="4"/>
        <v>182.49182137085648</v>
      </c>
      <c r="I35" s="157">
        <f>LIST!F19</f>
        <v>806.5</v>
      </c>
      <c r="J35" s="157">
        <f t="shared" si="5"/>
        <v>635.7652437822711</v>
      </c>
      <c r="K35" s="157">
        <f>LIST!F31</f>
        <v>393.5</v>
      </c>
      <c r="L35" s="158">
        <f t="shared" si="6"/>
        <v>310.19668125024634</v>
      </c>
      <c r="Q35" s="161"/>
      <c r="R35" s="161"/>
      <c r="S35" s="157"/>
      <c r="T35" s="160"/>
      <c r="U35" s="133"/>
      <c r="V35" s="133"/>
    </row>
    <row r="36" spans="1:22" s="68" customFormat="1" ht="12">
      <c r="A36" s="53">
        <f>'RAW DATA'!M39</f>
        <v>0</v>
      </c>
      <c r="B36" s="54">
        <f>A36*$E$2</f>
        <v>0</v>
      </c>
      <c r="C36" s="414">
        <f>'RAW DATA'!M40</f>
        <v>188.98589012586802</v>
      </c>
      <c r="D36" s="55">
        <f>C36*3+B36</f>
        <v>566.957670377604</v>
      </c>
      <c r="E36" s="417">
        <f>1000</f>
        <v>1000</v>
      </c>
      <c r="F36" s="156">
        <f>LIST!C8</f>
        <v>0.0032</v>
      </c>
      <c r="G36" s="157">
        <f>LIST!F8</f>
        <v>87.5</v>
      </c>
      <c r="H36" s="157">
        <f t="shared" si="4"/>
        <v>68.97639036695439</v>
      </c>
      <c r="I36" s="157">
        <f>LIST!F20</f>
        <v>171.5</v>
      </c>
      <c r="J36" s="157">
        <f t="shared" si="5"/>
        <v>135.1937251192306</v>
      </c>
      <c r="K36" s="157">
        <f>LIST!F32</f>
        <v>468.5</v>
      </c>
      <c r="L36" s="158">
        <f t="shared" si="6"/>
        <v>369.31930156477864</v>
      </c>
      <c r="Q36" s="161"/>
      <c r="R36" s="161"/>
      <c r="S36" s="157"/>
      <c r="T36" s="160"/>
      <c r="U36" s="133"/>
      <c r="V36" s="133"/>
    </row>
    <row r="37" spans="1:22" s="68" customFormat="1" ht="12">
      <c r="A37" s="56"/>
      <c r="B37" s="162"/>
      <c r="C37" s="57"/>
      <c r="D37" s="58">
        <f>C36*3+B36</f>
        <v>566.957670377604</v>
      </c>
      <c r="E37" s="418">
        <f>1/100000000</f>
        <v>1E-08</v>
      </c>
      <c r="F37" s="156">
        <f>LIST!C9</f>
        <v>0.00064</v>
      </c>
      <c r="G37" s="157">
        <f>LIST!F9</f>
        <v>-354.5</v>
      </c>
      <c r="H37" s="157">
        <f t="shared" si="4"/>
        <v>-279.4529186866895</v>
      </c>
      <c r="I37" s="157">
        <f>LIST!F21</f>
        <v>54.5</v>
      </c>
      <c r="J37" s="157">
        <f t="shared" si="5"/>
        <v>42.962437428560165</v>
      </c>
      <c r="K37" s="157">
        <f>LIST!F33</f>
        <v>467.5</v>
      </c>
      <c r="L37" s="158">
        <f t="shared" si="6"/>
        <v>368.5309999605849</v>
      </c>
      <c r="Q37" s="161"/>
      <c r="R37" s="161"/>
      <c r="S37" s="157"/>
      <c r="T37" s="160"/>
      <c r="U37" s="133"/>
      <c r="V37" s="133"/>
    </row>
    <row r="38" spans="1:22" s="72" customFormat="1" ht="12">
      <c r="A38" s="161"/>
      <c r="B38" s="161"/>
      <c r="C38" s="157"/>
      <c r="D38" s="160"/>
      <c r="E38" s="161"/>
      <c r="F38" s="156">
        <f>LIST!C10</f>
        <v>0.00012800000000000002</v>
      </c>
      <c r="G38" s="157">
        <f>LIST!F10</f>
        <v>-239.5</v>
      </c>
      <c r="H38" s="157">
        <f t="shared" si="4"/>
        <v>-188.79823420440658</v>
      </c>
      <c r="I38" s="157">
        <f>LIST!F22</f>
        <v>659.5</v>
      </c>
      <c r="J38" s="157">
        <f t="shared" si="5"/>
        <v>519.8849079657876</v>
      </c>
      <c r="K38" s="157">
        <f>LIST!F34</f>
        <v>68.5</v>
      </c>
      <c r="L38" s="158">
        <f t="shared" si="6"/>
        <v>53.998659887272865</v>
      </c>
      <c r="Q38" s="161"/>
      <c r="R38" s="161"/>
      <c r="S38" s="157"/>
      <c r="T38" s="160"/>
      <c r="U38" s="163"/>
      <c r="V38" s="163"/>
    </row>
    <row r="39" spans="1:22" s="150" customFormat="1" ht="12.75">
      <c r="A39" s="494" t="str">
        <f>'Compound Tracking'!C15</f>
        <v>Chemical 1</v>
      </c>
      <c r="B39" s="495" t="s">
        <v>0</v>
      </c>
      <c r="C39" s="496"/>
      <c r="D39" s="497"/>
      <c r="E39" s="161"/>
      <c r="F39" s="156">
        <f>LIST!C11</f>
        <v>2.5600000000000006E-05</v>
      </c>
      <c r="G39" s="157">
        <f>LIST!F11</f>
        <v>133.5</v>
      </c>
      <c r="H39" s="157">
        <f t="shared" si="4"/>
        <v>105.23826415986755</v>
      </c>
      <c r="I39" s="157">
        <f>LIST!F23</f>
        <v>325.5</v>
      </c>
      <c r="J39" s="157">
        <f t="shared" si="5"/>
        <v>256.59217216507034</v>
      </c>
      <c r="K39" s="157">
        <f>LIST!F35</f>
        <v>145.5</v>
      </c>
      <c r="L39" s="158">
        <f t="shared" si="6"/>
        <v>114.69788341019273</v>
      </c>
      <c r="Q39" s="161"/>
      <c r="R39" s="161"/>
      <c r="S39" s="157"/>
      <c r="T39" s="160"/>
      <c r="U39" s="159"/>
      <c r="V39" s="159"/>
    </row>
    <row r="40" spans="1:22" s="150" customFormat="1" ht="39">
      <c r="A40" s="485" t="s">
        <v>201</v>
      </c>
      <c r="B40" s="486" t="s">
        <v>166</v>
      </c>
      <c r="C40" s="486" t="s">
        <v>158</v>
      </c>
      <c r="D40" s="487" t="s">
        <v>159</v>
      </c>
      <c r="E40" s="164"/>
      <c r="F40" s="60">
        <f>LIST!C12</f>
        <v>5.120000000000001E-06</v>
      </c>
      <c r="G40" s="62">
        <f>LIST!F12</f>
        <v>-238.5</v>
      </c>
      <c r="H40" s="62">
        <f t="shared" si="4"/>
        <v>-188.00993260021284</v>
      </c>
      <c r="I40" s="62">
        <f>LIST!F24</f>
        <v>-229.5</v>
      </c>
      <c r="J40" s="62">
        <f t="shared" si="5"/>
        <v>-180.91521816246896</v>
      </c>
      <c r="K40" s="157">
        <f>LIST!F36</f>
        <v>-166.5</v>
      </c>
      <c r="L40" s="63">
        <f t="shared" si="6"/>
        <v>-131.25221709826178</v>
      </c>
      <c r="Q40" s="161"/>
      <c r="R40" s="161"/>
      <c r="S40" s="157"/>
      <c r="T40" s="160"/>
      <c r="U40" s="159"/>
      <c r="V40" s="159"/>
    </row>
    <row r="41" spans="1:23" s="136" customFormat="1" ht="12">
      <c r="A41" s="425">
        <f>$F$31</f>
        <v>10</v>
      </c>
      <c r="B41" s="426">
        <f aca="true" t="shared" si="7" ref="B41:B51">AVERAGE(H31,J31,L31)</f>
        <v>1802.9771523918382</v>
      </c>
      <c r="C41" s="426">
        <f aca="true" t="shared" si="8" ref="C41:C51">STDEV(H31,J31,L31)</f>
        <v>163.31420210984197</v>
      </c>
      <c r="D41" s="429">
        <f>MEDIAN('Visual Observation Scoring'!B$8,'Visual Observation Scoring'!B$11,'Visual Observation Scoring'!B$14)</f>
        <v>1</v>
      </c>
      <c r="E41" s="159"/>
      <c r="F41" s="420">
        <f>LIST!C13</f>
        <v>1.0240000000000003E-06</v>
      </c>
      <c r="G41" s="421">
        <f>LIST!F13</f>
        <v>-400.5</v>
      </c>
      <c r="H41" s="421">
        <f t="shared" si="4"/>
        <v>-315.7147924796027</v>
      </c>
      <c r="I41" s="421">
        <f>LIST!F25</f>
        <v>331.5</v>
      </c>
      <c r="J41" s="421">
        <f t="shared" si="5"/>
        <v>261.32198179023294</v>
      </c>
      <c r="K41" s="423">
        <f>LIST!F37</f>
        <v>331.5</v>
      </c>
      <c r="L41" s="422">
        <f t="shared" si="6"/>
        <v>261.32198179023294</v>
      </c>
      <c r="R41" s="159"/>
      <c r="S41" s="159"/>
      <c r="T41" s="159"/>
      <c r="U41" s="159"/>
      <c r="V41" s="165"/>
      <c r="W41" s="165"/>
    </row>
    <row r="42" spans="1:25" s="72" customFormat="1" ht="12">
      <c r="A42" s="425">
        <f>$F$32</f>
        <v>2</v>
      </c>
      <c r="B42" s="426">
        <f t="shared" si="7"/>
        <v>1156.5698369529516</v>
      </c>
      <c r="C42" s="426">
        <f t="shared" si="8"/>
        <v>130.44982374261588</v>
      </c>
      <c r="D42" s="429">
        <f>MEDIAN('Visual Observation Scoring'!C$8,'Visual Observation Scoring'!C$11,'Visual Observation Scoring'!C$14)</f>
        <v>1</v>
      </c>
      <c r="E42" s="20"/>
      <c r="F42" s="267" t="str">
        <f>'Compound Tracking'!C16</f>
        <v>Chemical 2</v>
      </c>
      <c r="G42" s="600" t="s">
        <v>93</v>
      </c>
      <c r="H42" s="601"/>
      <c r="I42" s="600" t="s">
        <v>94</v>
      </c>
      <c r="J42" s="601"/>
      <c r="K42" s="600" t="s">
        <v>95</v>
      </c>
      <c r="L42" s="602"/>
      <c r="Q42" s="166"/>
      <c r="R42" s="167"/>
      <c r="S42" s="19"/>
      <c r="T42" s="20"/>
      <c r="U42" s="21"/>
      <c r="V42" s="22"/>
      <c r="W42" s="19"/>
      <c r="X42" s="163"/>
      <c r="Y42" s="163"/>
    </row>
    <row r="43" spans="1:22" s="68" customFormat="1" ht="12">
      <c r="A43" s="425">
        <f>$F$33</f>
        <v>0.4</v>
      </c>
      <c r="B43" s="426">
        <f t="shared" si="7"/>
        <v>626.5683917333438</v>
      </c>
      <c r="C43" s="426">
        <f t="shared" si="8"/>
        <v>388.49941892844356</v>
      </c>
      <c r="D43" s="429">
        <f>MEDIAN('Visual Observation Scoring'!D$8,'Visual Observation Scoring'!D$11,'Visual Observation Scoring'!D$14)</f>
        <v>1</v>
      </c>
      <c r="E43" s="161"/>
      <c r="F43" s="424" t="s">
        <v>51</v>
      </c>
      <c r="G43" s="268" t="s">
        <v>83</v>
      </c>
      <c r="H43" s="538" t="s">
        <v>52</v>
      </c>
      <c r="I43" s="268" t="s">
        <v>83</v>
      </c>
      <c r="J43" s="538">
        <f>STDEV(J31:J34)</f>
        <v>495.02134503107186</v>
      </c>
      <c r="K43" s="268" t="s">
        <v>83</v>
      </c>
      <c r="L43" s="269" t="s">
        <v>52</v>
      </c>
      <c r="Q43" s="161"/>
      <c r="R43" s="161"/>
      <c r="S43" s="157"/>
      <c r="T43" s="160"/>
      <c r="U43" s="133"/>
      <c r="V43" s="133"/>
    </row>
    <row r="44" spans="1:22" s="68" customFormat="1" ht="12">
      <c r="A44" s="425">
        <f>$F$34</f>
        <v>0.08</v>
      </c>
      <c r="B44" s="426">
        <f t="shared" si="7"/>
        <v>531.1838976258983</v>
      </c>
      <c r="C44" s="426">
        <f t="shared" si="8"/>
        <v>423.1398098842363</v>
      </c>
      <c r="D44" s="429">
        <f>MEDIAN('Visual Observation Scoring'!E$8,'Visual Observation Scoring'!E$11,'Visual Observation Scoring'!E$14)</f>
        <v>1</v>
      </c>
      <c r="E44" s="161"/>
      <c r="F44" s="270">
        <f>LIST!C39</f>
        <v>10</v>
      </c>
      <c r="G44" s="271">
        <f>LIST!F39</f>
        <v>-1474.5</v>
      </c>
      <c r="H44" s="271">
        <f aca="true" t="shared" si="9" ref="H44:H54">G44*$E$2</f>
        <v>-1162.3507153837058</v>
      </c>
      <c r="I44" s="271">
        <f>LIST!L3</f>
        <v>-1600.5</v>
      </c>
      <c r="J44" s="271">
        <f aca="true" t="shared" si="10" ref="J44:J54">I44*$E$2</f>
        <v>-1261.6767175121201</v>
      </c>
      <c r="K44" s="271">
        <f>LIST!L15</f>
        <v>-1697.5</v>
      </c>
      <c r="L44" s="272">
        <f aca="true" t="shared" si="11" ref="L44:L54">K44*$E$2</f>
        <v>-1338.1419731189153</v>
      </c>
      <c r="Q44" s="161"/>
      <c r="R44" s="161"/>
      <c r="S44" s="157"/>
      <c r="T44" s="160"/>
      <c r="U44" s="133"/>
      <c r="V44" s="133"/>
    </row>
    <row r="45" spans="1:22" s="68" customFormat="1" ht="12">
      <c r="A45" s="425">
        <f>$F$35</f>
        <v>0.016</v>
      </c>
      <c r="B45" s="426">
        <f t="shared" si="7"/>
        <v>376.1512488011246</v>
      </c>
      <c r="C45" s="426">
        <f t="shared" si="8"/>
        <v>233.72356021966803</v>
      </c>
      <c r="D45" s="429">
        <f>MEDIAN('Visual Observation Scoring'!F$8,'Visual Observation Scoring'!F$11,'Visual Observation Scoring'!F$14)</f>
        <v>1</v>
      </c>
      <c r="E45" s="161"/>
      <c r="F45" s="270">
        <f>LIST!C40</f>
        <v>2</v>
      </c>
      <c r="G45" s="271">
        <f>LIST!F40</f>
        <v>-686.5</v>
      </c>
      <c r="H45" s="271">
        <f t="shared" si="9"/>
        <v>-541.1690512790193</v>
      </c>
      <c r="I45" s="271">
        <f>LIST!L4</f>
        <v>-553.5</v>
      </c>
      <c r="J45" s="271">
        <f t="shared" si="10"/>
        <v>-436.32493792124865</v>
      </c>
      <c r="K45" s="271">
        <f>LIST!L16</f>
        <v>-435.5</v>
      </c>
      <c r="L45" s="272">
        <f t="shared" si="11"/>
        <v>-343.30534862638444</v>
      </c>
      <c r="Q45" s="161"/>
      <c r="R45" s="161"/>
      <c r="S45" s="157"/>
      <c r="T45" s="160"/>
      <c r="U45" s="133"/>
      <c r="V45" s="133"/>
    </row>
    <row r="46" spans="1:22" s="68" customFormat="1" ht="12">
      <c r="A46" s="425">
        <f>$F$36</f>
        <v>0.0032</v>
      </c>
      <c r="B46" s="426">
        <f t="shared" si="7"/>
        <v>191.16313901698788</v>
      </c>
      <c r="C46" s="426">
        <f t="shared" si="8"/>
        <v>157.80018233747344</v>
      </c>
      <c r="D46" s="429">
        <f>MEDIAN('Visual Observation Scoring'!G$8,'Visual Observation Scoring'!G$11,'Visual Observation Scoring'!G$14)</f>
        <v>1</v>
      </c>
      <c r="E46" s="161"/>
      <c r="F46" s="270">
        <f>LIST!C41</f>
        <v>0.4</v>
      </c>
      <c r="G46" s="271">
        <f>LIST!F41</f>
        <v>324.5</v>
      </c>
      <c r="H46" s="271">
        <f t="shared" si="9"/>
        <v>255.8038705608766</v>
      </c>
      <c r="I46" s="271">
        <f>LIST!L5</f>
        <v>-211.5</v>
      </c>
      <c r="J46" s="271">
        <f t="shared" si="10"/>
        <v>-166.72578928698118</v>
      </c>
      <c r="K46" s="271">
        <f>LIST!L17</f>
        <v>192.5</v>
      </c>
      <c r="L46" s="272">
        <f t="shared" si="11"/>
        <v>151.74805880729966</v>
      </c>
      <c r="Q46" s="161"/>
      <c r="R46" s="161"/>
      <c r="S46" s="157"/>
      <c r="T46" s="160"/>
      <c r="U46" s="133"/>
      <c r="V46" s="133"/>
    </row>
    <row r="47" spans="1:22" s="150" customFormat="1" ht="12">
      <c r="A47" s="425">
        <f>$F$37</f>
        <v>0.00064</v>
      </c>
      <c r="B47" s="426">
        <f t="shared" si="7"/>
        <v>44.01350623415186</v>
      </c>
      <c r="C47" s="426">
        <f t="shared" si="8"/>
        <v>323.9932379936269</v>
      </c>
      <c r="D47" s="429">
        <f>MEDIAN('Visual Observation Scoring'!H$8,'Visual Observation Scoring'!H$11,'Visual Observation Scoring'!H$14)</f>
        <v>1</v>
      </c>
      <c r="E47" s="161"/>
      <c r="F47" s="270">
        <f>LIST!C42</f>
        <v>0.08</v>
      </c>
      <c r="G47" s="271">
        <f>LIST!F42</f>
        <v>373.5</v>
      </c>
      <c r="H47" s="271">
        <f t="shared" si="9"/>
        <v>294.43064916637104</v>
      </c>
      <c r="I47" s="271">
        <f>LIST!L6</f>
        <v>-114.5</v>
      </c>
      <c r="J47" s="271">
        <f t="shared" si="10"/>
        <v>-90.26053368018603</v>
      </c>
      <c r="K47" s="271">
        <f>LIST!L18</f>
        <v>107.5</v>
      </c>
      <c r="L47" s="272">
        <f t="shared" si="11"/>
        <v>84.74242245082968</v>
      </c>
      <c r="Q47" s="161"/>
      <c r="R47" s="161"/>
      <c r="S47" s="157"/>
      <c r="T47" s="160"/>
      <c r="U47" s="159"/>
      <c r="V47" s="159"/>
    </row>
    <row r="48" spans="1:22" s="68" customFormat="1" ht="12">
      <c r="A48" s="425">
        <f>$F$38</f>
        <v>0.00012800000000000002</v>
      </c>
      <c r="B48" s="426">
        <f t="shared" si="7"/>
        <v>128.36177788288464</v>
      </c>
      <c r="C48" s="426">
        <f t="shared" si="8"/>
        <v>360.1462952573258</v>
      </c>
      <c r="D48" s="429">
        <f>MEDIAN('Visual Observation Scoring'!I$8,'Visual Observation Scoring'!I$11,'Visual Observation Scoring'!I$14)</f>
        <v>1</v>
      </c>
      <c r="E48" s="164"/>
      <c r="F48" s="273">
        <f>LIST!C43</f>
        <v>0.016</v>
      </c>
      <c r="G48" s="274">
        <f>LIST!F43</f>
        <v>329.5</v>
      </c>
      <c r="H48" s="274">
        <f t="shared" si="9"/>
        <v>259.7453785818454</v>
      </c>
      <c r="I48" s="274">
        <f>LIST!L7</f>
        <v>19.5</v>
      </c>
      <c r="J48" s="274">
        <f t="shared" si="10"/>
        <v>15.371881281778407</v>
      </c>
      <c r="K48" s="274">
        <f>LIST!L19</f>
        <v>-118.5</v>
      </c>
      <c r="L48" s="275">
        <f t="shared" si="11"/>
        <v>-93.41374009696109</v>
      </c>
      <c r="Q48" s="161"/>
      <c r="R48" s="161"/>
      <c r="S48" s="157"/>
      <c r="T48" s="160"/>
      <c r="U48" s="133"/>
      <c r="V48" s="133"/>
    </row>
    <row r="49" spans="1:22" s="68" customFormat="1" ht="12">
      <c r="A49" s="425">
        <f>$F$39</f>
        <v>2.5600000000000006E-05</v>
      </c>
      <c r="B49" s="426">
        <f t="shared" si="7"/>
        <v>158.84277324504353</v>
      </c>
      <c r="C49" s="426">
        <f t="shared" si="8"/>
        <v>84.78549310471801</v>
      </c>
      <c r="D49" s="429">
        <f>MEDIAN('Visual Observation Scoring'!J$8,'Visual Observation Scoring'!J$11,'Visual Observation Scoring'!J$14)</f>
        <v>1</v>
      </c>
      <c r="E49" s="161"/>
      <c r="F49" s="270">
        <f>LIST!C44</f>
        <v>0.0032</v>
      </c>
      <c r="G49" s="271">
        <f>LIST!F44</f>
        <v>-11.5</v>
      </c>
      <c r="H49" s="271">
        <f t="shared" si="9"/>
        <v>-9.065468448228291</v>
      </c>
      <c r="I49" s="271">
        <f>LIST!L8</f>
        <v>382.5</v>
      </c>
      <c r="J49" s="271">
        <f t="shared" si="10"/>
        <v>301.52536360411494</v>
      </c>
      <c r="K49" s="271">
        <f>LIST!L20</f>
        <v>-130.5</v>
      </c>
      <c r="L49" s="272">
        <f t="shared" si="11"/>
        <v>-102.87335934728627</v>
      </c>
      <c r="Q49" s="161"/>
      <c r="R49" s="161"/>
      <c r="S49" s="157"/>
      <c r="T49" s="160"/>
      <c r="U49" s="133"/>
      <c r="V49" s="133"/>
    </row>
    <row r="50" spans="1:22" s="68" customFormat="1" ht="12">
      <c r="A50" s="425">
        <f>$F$40</f>
        <v>5.120000000000001E-06</v>
      </c>
      <c r="B50" s="426">
        <f t="shared" si="7"/>
        <v>-166.7257892869812</v>
      </c>
      <c r="C50" s="426">
        <f t="shared" si="8"/>
        <v>30.92514326740463</v>
      </c>
      <c r="D50" s="429">
        <f>MEDIAN('Visual Observation Scoring'!K$8,'Visual Observation Scoring'!K$11,'Visual Observation Scoring'!K$14)</f>
        <v>1</v>
      </c>
      <c r="E50" s="135"/>
      <c r="F50" s="270">
        <f>LIST!C45</f>
        <v>0.00064</v>
      </c>
      <c r="G50" s="271">
        <f>LIST!F45</f>
        <v>367.5</v>
      </c>
      <c r="H50" s="271">
        <f t="shared" si="9"/>
        <v>289.70083954120844</v>
      </c>
      <c r="I50" s="271">
        <f>LIST!L9</f>
        <v>-85.5</v>
      </c>
      <c r="J50" s="271">
        <f t="shared" si="10"/>
        <v>-67.39978715856687</v>
      </c>
      <c r="K50" s="271">
        <f>LIST!L21</f>
        <v>-446.5</v>
      </c>
      <c r="L50" s="272">
        <f t="shared" si="11"/>
        <v>-351.97666627251584</v>
      </c>
      <c r="Q50" s="133"/>
      <c r="R50" s="133"/>
      <c r="S50" s="133"/>
      <c r="T50" s="133"/>
      <c r="U50" s="133"/>
      <c r="V50" s="133"/>
    </row>
    <row r="51" spans="1:22" s="68" customFormat="1" ht="12">
      <c r="A51" s="427">
        <f>$F$41</f>
        <v>1.0240000000000003E-06</v>
      </c>
      <c r="B51" s="428">
        <f t="shared" si="7"/>
        <v>68.97639036695439</v>
      </c>
      <c r="C51" s="428">
        <f t="shared" si="8"/>
        <v>333.1523369570029</v>
      </c>
      <c r="D51" s="435">
        <f>MEDIAN('Visual Observation Scoring'!L$8,'Visual Observation Scoring'!L$11,'Visual Observation Scoring'!L$14)</f>
        <v>1</v>
      </c>
      <c r="E51" s="168"/>
      <c r="F51" s="273">
        <f>LIST!C46</f>
        <v>0.00012800000000000002</v>
      </c>
      <c r="G51" s="274">
        <f>LIST!F46</f>
        <v>362.5</v>
      </c>
      <c r="H51" s="274">
        <f t="shared" si="9"/>
        <v>285.75933152023964</v>
      </c>
      <c r="I51" s="274">
        <f>LIST!L10</f>
        <v>45.5</v>
      </c>
      <c r="J51" s="274">
        <f t="shared" si="10"/>
        <v>35.86772299081628</v>
      </c>
      <c r="K51" s="274">
        <f>LIST!L22</f>
        <v>57.5</v>
      </c>
      <c r="L51" s="275">
        <f t="shared" si="11"/>
        <v>45.32734224114146</v>
      </c>
      <c r="Q51" s="133"/>
      <c r="R51" s="133"/>
      <c r="S51" s="133"/>
      <c r="T51" s="133"/>
      <c r="U51" s="133"/>
      <c r="V51" s="133"/>
    </row>
    <row r="52" spans="1:12" s="68" customFormat="1" ht="12.75">
      <c r="A52" s="498" t="str">
        <f>'Compound Tracking'!C16</f>
        <v>Chemical 2</v>
      </c>
      <c r="B52" s="499" t="s">
        <v>0</v>
      </c>
      <c r="C52" s="493"/>
      <c r="D52" s="492"/>
      <c r="E52" s="20"/>
      <c r="F52" s="270">
        <f>LIST!C47</f>
        <v>2.5600000000000006E-05</v>
      </c>
      <c r="G52" s="271">
        <f>LIST!F47</f>
        <v>506.5</v>
      </c>
      <c r="H52" s="271">
        <f t="shared" si="9"/>
        <v>399.2747625241417</v>
      </c>
      <c r="I52" s="271">
        <f>LIST!L11</f>
        <v>101.5</v>
      </c>
      <c r="J52" s="271">
        <f t="shared" si="10"/>
        <v>80.01261282566709</v>
      </c>
      <c r="K52" s="271">
        <f>LIST!L23</f>
        <v>136.5</v>
      </c>
      <c r="L52" s="272">
        <f t="shared" si="11"/>
        <v>107.60316897244886</v>
      </c>
    </row>
    <row r="53" spans="1:12" s="68" customFormat="1" ht="39">
      <c r="A53" s="488" t="s">
        <v>201</v>
      </c>
      <c r="B53" s="489" t="s">
        <v>166</v>
      </c>
      <c r="C53" s="490" t="s">
        <v>158</v>
      </c>
      <c r="D53" s="491" t="s">
        <v>159</v>
      </c>
      <c r="E53" s="161"/>
      <c r="F53" s="270">
        <f>LIST!C48</f>
        <v>5.120000000000001E-06</v>
      </c>
      <c r="G53" s="271">
        <f>LIST!F48</f>
        <v>175.5</v>
      </c>
      <c r="H53" s="271">
        <f t="shared" si="9"/>
        <v>138.34693153600566</v>
      </c>
      <c r="I53" s="271">
        <f>LIST!L12</f>
        <v>847.5</v>
      </c>
      <c r="J53" s="271">
        <f t="shared" si="10"/>
        <v>668.0856095542154</v>
      </c>
      <c r="K53" s="271">
        <f>LIST!L24</f>
        <v>-223.5</v>
      </c>
      <c r="L53" s="272">
        <f t="shared" si="11"/>
        <v>-176.18540853730636</v>
      </c>
    </row>
    <row r="54" spans="1:12" s="150" customFormat="1" ht="12">
      <c r="A54" s="430">
        <f>$F$44</f>
        <v>10</v>
      </c>
      <c r="B54" s="431">
        <f aca="true" t="shared" si="12" ref="B54:B64">AVERAGE(H44,J44,L44)</f>
        <v>-1254.0564686715804</v>
      </c>
      <c r="C54" s="431">
        <f aca="true" t="shared" si="13" ref="C54:C64">STDEV(H44,J44,L44)</f>
        <v>88.14302421817423</v>
      </c>
      <c r="D54" s="432">
        <f>MEDIAN('Visual Observation Scoring'!B$17,'Visual Observation Scoring'!B$20,'Visual Observation Scoring'!B$23)</f>
        <v>1</v>
      </c>
      <c r="E54" s="135"/>
      <c r="F54" s="276">
        <f>LIST!C49</f>
        <v>1.0240000000000003E-06</v>
      </c>
      <c r="G54" s="277">
        <f>LIST!F49</f>
        <v>111.5</v>
      </c>
      <c r="H54" s="277">
        <f t="shared" si="9"/>
        <v>87.89562886760474</v>
      </c>
      <c r="I54" s="277">
        <f>LIST!L13</f>
        <v>494.5</v>
      </c>
      <c r="J54" s="277">
        <f t="shared" si="10"/>
        <v>389.81514327381655</v>
      </c>
      <c r="K54" s="277">
        <f>LIST!L25</f>
        <v>-70.5</v>
      </c>
      <c r="L54" s="278">
        <f t="shared" si="11"/>
        <v>-55.5752630956604</v>
      </c>
    </row>
    <row r="55" spans="1:12" ht="12">
      <c r="A55" s="430">
        <f>$F$45</f>
        <v>2</v>
      </c>
      <c r="B55" s="431">
        <f t="shared" si="12"/>
        <v>-440.26644594221744</v>
      </c>
      <c r="C55" s="431">
        <f t="shared" si="13"/>
        <v>98.99072088313169</v>
      </c>
      <c r="D55" s="432">
        <f>MEDIAN('Visual Observation Scoring'!C17,'Visual Observation Scoring'!C20,'Visual Observation Scoring'!C23)</f>
        <v>1</v>
      </c>
      <c r="E55" s="168"/>
      <c r="F55" s="168"/>
      <c r="G55" s="168"/>
      <c r="H55" s="168"/>
      <c r="I55" s="168"/>
      <c r="J55" s="168"/>
      <c r="K55" s="169"/>
      <c r="L55" s="159"/>
    </row>
    <row r="56" spans="1:12" ht="12">
      <c r="A56" s="430">
        <f>$F$46</f>
        <v>0.4</v>
      </c>
      <c r="B56" s="431">
        <f t="shared" si="12"/>
        <v>80.27538002706503</v>
      </c>
      <c r="C56" s="431">
        <f t="shared" si="13"/>
        <v>220.14560232219844</v>
      </c>
      <c r="D56" s="432">
        <f>MEDIAN('Visual Observation Scoring'!D$17,'Visual Observation Scoring'!D$20,'Visual Observation Scoring'!D$23)</f>
        <v>1</v>
      </c>
      <c r="E56" s="171"/>
      <c r="F56" s="171"/>
      <c r="G56" s="171"/>
      <c r="H56" s="171"/>
      <c r="I56" s="171"/>
      <c r="J56" s="171"/>
      <c r="K56" s="172"/>
      <c r="L56" s="42"/>
    </row>
    <row r="57" spans="1:12" ht="12">
      <c r="A57" s="430">
        <f>$F$47</f>
        <v>0.08</v>
      </c>
      <c r="B57" s="431">
        <f t="shared" si="12"/>
        <v>96.30417931233823</v>
      </c>
      <c r="C57" s="431">
        <f t="shared" si="13"/>
        <v>192.6060284785092</v>
      </c>
      <c r="D57" s="432">
        <f>MEDIAN('Visual Observation Scoring'!E$17,'Visual Observation Scoring'!E$20,'Visual Observation Scoring'!E$23)</f>
        <v>1</v>
      </c>
      <c r="E57" s="171"/>
      <c r="F57" s="171"/>
      <c r="G57" s="171"/>
      <c r="H57" s="171"/>
      <c r="I57" s="171"/>
      <c r="J57" s="171"/>
      <c r="K57" s="172"/>
      <c r="L57" s="42"/>
    </row>
    <row r="58" spans="1:12" ht="12">
      <c r="A58" s="430">
        <f>$F$48</f>
        <v>0.016</v>
      </c>
      <c r="B58" s="431">
        <f t="shared" si="12"/>
        <v>60.56783992222091</v>
      </c>
      <c r="C58" s="431">
        <f t="shared" si="13"/>
        <v>180.86554891567732</v>
      </c>
      <c r="D58" s="432">
        <f>MEDIAN('Visual Observation Scoring'!F$17,'Visual Observation Scoring'!F$20,'Visual Observation Scoring'!F$23)</f>
        <v>1</v>
      </c>
      <c r="E58" s="171"/>
      <c r="F58" s="171"/>
      <c r="G58" s="171"/>
      <c r="H58" s="171"/>
      <c r="I58" s="171"/>
      <c r="J58" s="171"/>
      <c r="K58" s="172"/>
      <c r="L58" s="42"/>
    </row>
    <row r="59" spans="1:12" ht="12">
      <c r="A59" s="430">
        <f>$F$49</f>
        <v>0.0032</v>
      </c>
      <c r="B59" s="431">
        <f t="shared" si="12"/>
        <v>63.19551193620013</v>
      </c>
      <c r="C59" s="431">
        <f t="shared" si="13"/>
        <v>211.66203898141515</v>
      </c>
      <c r="D59" s="432">
        <f>MEDIAN('Visual Observation Scoring'!G$17,'Visual Observation Scoring'!G$20,'Visual Observation Scoring'!G$23)</f>
        <v>1</v>
      </c>
      <c r="E59" s="171"/>
      <c r="F59" s="171"/>
      <c r="G59" s="171"/>
      <c r="H59" s="171"/>
      <c r="I59" s="171"/>
      <c r="J59" s="171"/>
      <c r="K59" s="172"/>
      <c r="L59" s="42"/>
    </row>
    <row r="60" spans="1:11" s="5" customFormat="1" ht="12">
      <c r="A60" s="430">
        <f>$F$50</f>
        <v>0.00064</v>
      </c>
      <c r="B60" s="431">
        <f t="shared" si="12"/>
        <v>-43.22520462995809</v>
      </c>
      <c r="C60" s="431">
        <f t="shared" si="13"/>
        <v>321.5210929272836</v>
      </c>
      <c r="D60" s="432">
        <f>MEDIAN('Visual Observation Scoring'!H$17,'Visual Observation Scoring'!H$20,'Visual Observation Scoring'!H$23)</f>
        <v>1</v>
      </c>
      <c r="E60" s="12"/>
      <c r="F60" s="10"/>
      <c r="G60" s="7"/>
      <c r="H60" s="13"/>
      <c r="I60" s="15"/>
      <c r="J60" s="15"/>
      <c r="K60" s="16"/>
    </row>
    <row r="61" spans="1:11" s="5" customFormat="1" ht="12">
      <c r="A61" s="430">
        <f>$F$51</f>
        <v>0.00012800000000000002</v>
      </c>
      <c r="B61" s="431">
        <f t="shared" si="12"/>
        <v>122.31813225073246</v>
      </c>
      <c r="C61" s="431">
        <f t="shared" si="13"/>
        <v>141.62323366270573</v>
      </c>
      <c r="D61" s="432">
        <f>MEDIAN('Visual Observation Scoring'!I$17,'Visual Observation Scoring'!I$20,'Visual Observation Scoring'!I$23)</f>
        <v>1</v>
      </c>
      <c r="E61" s="15"/>
      <c r="F61" s="15"/>
      <c r="G61" s="15"/>
      <c r="H61" s="15"/>
      <c r="I61" s="15"/>
      <c r="J61" s="15"/>
      <c r="K61" s="16"/>
    </row>
    <row r="62" spans="1:11" s="5" customFormat="1" ht="12">
      <c r="A62" s="430">
        <f>$F$52</f>
        <v>2.5600000000000006E-05</v>
      </c>
      <c r="B62" s="431">
        <f t="shared" si="12"/>
        <v>195.63018144075252</v>
      </c>
      <c r="C62" s="431">
        <f t="shared" si="13"/>
        <v>176.90010246066558</v>
      </c>
      <c r="D62" s="432">
        <f>MEDIAN('Visual Observation Scoring'!J$17,'Visual Observation Scoring'!J$20,'Visual Observation Scoring'!J$23)</f>
        <v>1</v>
      </c>
      <c r="E62" s="15"/>
      <c r="F62" s="15"/>
      <c r="G62" s="15"/>
      <c r="H62" s="15"/>
      <c r="I62" s="15"/>
      <c r="J62" s="15"/>
      <c r="K62" s="16"/>
    </row>
    <row r="63" spans="1:11" s="5" customFormat="1" ht="12">
      <c r="A63" s="430">
        <f>$F$53</f>
        <v>5.120000000000001E-06</v>
      </c>
      <c r="B63" s="431">
        <f t="shared" si="12"/>
        <v>210.0823775176382</v>
      </c>
      <c r="C63" s="431">
        <f t="shared" si="13"/>
        <v>426.68239787336137</v>
      </c>
      <c r="D63" s="432">
        <f>MEDIAN('Visual Observation Scoring'!K$17,'Visual Observation Scoring'!K$20,'Visual Observation Scoring'!K$23)</f>
        <v>1</v>
      </c>
      <c r="E63" s="15"/>
      <c r="F63" s="15"/>
      <c r="G63" s="15"/>
      <c r="H63" s="15"/>
      <c r="I63" s="15"/>
      <c r="J63" s="15"/>
      <c r="K63" s="16"/>
    </row>
    <row r="64" spans="1:11" s="5" customFormat="1" ht="12">
      <c r="A64" s="433">
        <f>$F$54</f>
        <v>1.0240000000000003E-06</v>
      </c>
      <c r="B64" s="434">
        <f t="shared" si="12"/>
        <v>140.71183634858696</v>
      </c>
      <c r="C64" s="434">
        <f t="shared" si="13"/>
        <v>227.34405061711547</v>
      </c>
      <c r="D64" s="436">
        <f>MEDIAN('Visual Observation Scoring'!L$17,'Visual Observation Scoring'!L$20,'Visual Observation Scoring'!L$23)</f>
        <v>1</v>
      </c>
      <c r="E64" s="15"/>
      <c r="F64" s="15"/>
      <c r="G64" s="15"/>
      <c r="H64" s="15"/>
      <c r="I64" s="15"/>
      <c r="J64" s="15"/>
      <c r="K64" s="16"/>
    </row>
    <row r="65" spans="1:11" s="5" customFormat="1" ht="12">
      <c r="A65" s="176"/>
      <c r="B65" s="177"/>
      <c r="C65" s="14"/>
      <c r="D65" s="178"/>
      <c r="E65" s="15"/>
      <c r="F65" s="15"/>
      <c r="G65" s="15"/>
      <c r="H65" s="15"/>
      <c r="I65" s="15"/>
      <c r="J65" s="15"/>
      <c r="K65" s="16"/>
    </row>
    <row r="66" spans="1:11" s="5" customFormat="1" ht="12">
      <c r="A66" s="176"/>
      <c r="B66" s="177"/>
      <c r="C66" s="14"/>
      <c r="D66" s="178"/>
      <c r="E66" s="15"/>
      <c r="F66" s="15"/>
      <c r="G66" s="15"/>
      <c r="H66" s="15"/>
      <c r="I66" s="15"/>
      <c r="J66" s="15"/>
      <c r="K66" s="16"/>
    </row>
    <row r="67" spans="1:5" ht="12">
      <c r="A67" s="176"/>
      <c r="B67" s="177"/>
      <c r="C67" s="166"/>
      <c r="D67" s="166"/>
      <c r="E67" s="166"/>
    </row>
    <row r="68" spans="1:5" ht="12">
      <c r="A68" s="173"/>
      <c r="B68" s="174"/>
      <c r="C68" s="179"/>
      <c r="D68" s="179"/>
      <c r="E68" s="180"/>
    </row>
    <row r="69" spans="1:11" s="5" customFormat="1" ht="12">
      <c r="A69" s="173"/>
      <c r="B69" s="174"/>
      <c r="C69" s="7"/>
      <c r="D69" s="7"/>
      <c r="E69" s="8"/>
      <c r="F69" s="15"/>
      <c r="G69" s="15"/>
      <c r="H69" s="15"/>
      <c r="I69" s="15"/>
      <c r="J69" s="15"/>
      <c r="K69" s="16"/>
    </row>
    <row r="70" spans="1:11" s="5" customFormat="1" ht="12">
      <c r="A70" s="176"/>
      <c r="B70" s="177"/>
      <c r="C70" s="181"/>
      <c r="D70" s="181"/>
      <c r="E70" s="17"/>
      <c r="F70" s="15"/>
      <c r="G70" s="15"/>
      <c r="H70" s="15"/>
      <c r="I70" s="15"/>
      <c r="J70" s="15"/>
      <c r="K70" s="16"/>
    </row>
    <row r="71" spans="1:4" ht="12">
      <c r="A71" s="176"/>
      <c r="B71" s="177"/>
      <c r="C71" s="166"/>
      <c r="D71" s="182"/>
    </row>
    <row r="72" spans="1:4" ht="12">
      <c r="A72" s="173"/>
      <c r="B72" s="174"/>
      <c r="C72" s="179"/>
      <c r="D72" s="175"/>
    </row>
    <row r="73" spans="1:4" ht="12">
      <c r="A73" s="173"/>
      <c r="B73" s="174"/>
      <c r="C73" s="179"/>
      <c r="D73" s="175"/>
    </row>
    <row r="74" spans="1:4" ht="12">
      <c r="A74" s="173"/>
      <c r="B74" s="174"/>
      <c r="C74" s="179"/>
      <c r="D74" s="175"/>
    </row>
    <row r="75" spans="1:4" ht="12">
      <c r="A75" s="173"/>
      <c r="B75" s="174"/>
      <c r="C75" s="179"/>
      <c r="D75" s="175"/>
    </row>
  </sheetData>
  <sheetProtection/>
  <mergeCells count="6">
    <mergeCell ref="G42:H42"/>
    <mergeCell ref="I42:J42"/>
    <mergeCell ref="K42:L42"/>
    <mergeCell ref="G29:H29"/>
    <mergeCell ref="I29:J29"/>
    <mergeCell ref="K29:L29"/>
  </mergeCells>
  <printOptions gridLines="1"/>
  <pageMargins left="0.75" right="0.75" top="1" bottom="1" header="0.5" footer="0.5"/>
  <pageSetup fitToHeight="1" fitToWidth="1" horizontalDpi="300" verticalDpi="300" orientation="landscape" scale="52"/>
  <headerFooter alignWithMargins="0">
    <oddHeader>&amp;LBG1Luc Agonist Comprehensive Data Reporting Sheet&amp;R&amp;D</oddHeader>
    <oddFooter>&amp;L&amp;A&amp;C&amp;F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G7" sqref="G7"/>
    </sheetView>
  </sheetViews>
  <sheetFormatPr defaultColWidth="8.8515625" defaultRowHeight="15" customHeight="1"/>
  <cols>
    <col min="1" max="1" width="6.421875" style="72" customWidth="1"/>
    <col min="2" max="5" width="15.7109375" style="119" customWidth="1"/>
    <col min="6" max="6" width="14.8515625" style="119" customWidth="1"/>
    <col min="7" max="7" width="15.7109375" style="119" customWidth="1"/>
    <col min="8" max="8" width="13.8515625" style="119" customWidth="1"/>
    <col min="9" max="9" width="12.28125" style="119" customWidth="1"/>
    <col min="10" max="10" width="12.140625" style="119" customWidth="1"/>
    <col min="11" max="11" width="14.140625" style="119" customWidth="1"/>
    <col min="12" max="13" width="15.7109375" style="119" customWidth="1"/>
    <col min="14" max="14" width="26.00390625" style="288" bestFit="1" customWidth="1"/>
    <col min="15" max="16384" width="8.8515625" style="68" customWidth="1"/>
  </cols>
  <sheetData>
    <row r="1" spans="1:14" s="65" customFormat="1" ht="18" customHeight="1" thickBot="1">
      <c r="A1" s="282"/>
      <c r="B1" s="283"/>
      <c r="C1" s="283"/>
      <c r="D1" s="283"/>
      <c r="E1" s="31" t="s">
        <v>113</v>
      </c>
      <c r="F1" s="32" t="str">
        <f>'Compound Tracking'!E1</f>
        <v>Enter Plate Identification Here</v>
      </c>
      <c r="G1" s="33"/>
      <c r="H1" s="34" t="s">
        <v>173</v>
      </c>
      <c r="I1" s="284">
        <f>'Compound Tracking'!G10</f>
        <v>40909</v>
      </c>
      <c r="J1" s="283"/>
      <c r="K1" s="283"/>
      <c r="L1" s="283"/>
      <c r="M1" s="283"/>
      <c r="N1" s="287"/>
    </row>
    <row r="2" spans="1:14" s="5" customFormat="1" ht="15" customHeight="1">
      <c r="A2" s="9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287"/>
    </row>
    <row r="3" spans="1:14" s="5" customFormat="1" ht="15" customHeight="1">
      <c r="A3" s="9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287"/>
    </row>
    <row r="4" spans="1:14" s="5" customFormat="1" ht="15" customHeight="1">
      <c r="A4" s="9"/>
      <c r="B4" s="138" t="s">
        <v>71</v>
      </c>
      <c r="C4" s="138" t="s">
        <v>72</v>
      </c>
      <c r="D4" s="138" t="s">
        <v>73</v>
      </c>
      <c r="E4" s="138" t="s">
        <v>74</v>
      </c>
      <c r="F4" s="138" t="s">
        <v>75</v>
      </c>
      <c r="G4" s="138" t="s">
        <v>76</v>
      </c>
      <c r="H4" s="138" t="s">
        <v>77</v>
      </c>
      <c r="I4" s="138" t="s">
        <v>78</v>
      </c>
      <c r="J4" s="138" t="s">
        <v>79</v>
      </c>
      <c r="K4" s="138" t="s">
        <v>80</v>
      </c>
      <c r="L4" s="138" t="s">
        <v>81</v>
      </c>
      <c r="M4" s="138" t="s">
        <v>82</v>
      </c>
      <c r="N4" s="331" t="s">
        <v>15</v>
      </c>
    </row>
    <row r="5" spans="1:14" s="5" customFormat="1" ht="15" customHeight="1" thickBot="1">
      <c r="A5" s="9"/>
      <c r="B5" s="137"/>
      <c r="C5" s="137"/>
      <c r="D5" s="137"/>
      <c r="E5" s="137"/>
      <c r="F5" s="137"/>
      <c r="G5" s="137"/>
      <c r="H5" s="137"/>
      <c r="I5" s="137"/>
      <c r="J5" s="137" t="s">
        <v>249</v>
      </c>
      <c r="K5" s="137"/>
      <c r="L5" s="137"/>
      <c r="M5" s="137"/>
      <c r="N5" s="287"/>
    </row>
    <row r="6" spans="1:14" ht="21.75" customHeight="1">
      <c r="A6" s="9"/>
      <c r="B6" s="285" t="str">
        <f>LIST!B3</f>
        <v>Chemical 1</v>
      </c>
      <c r="C6" s="285" t="str">
        <f>LIST!B3</f>
        <v>Chemical 1</v>
      </c>
      <c r="D6" s="285" t="str">
        <f>LIST!B3</f>
        <v>Chemical 1</v>
      </c>
      <c r="E6" s="285" t="str">
        <f>LIST!B3</f>
        <v>Chemical 1</v>
      </c>
      <c r="F6" s="285" t="str">
        <f>LIST!B3</f>
        <v>Chemical 1</v>
      </c>
      <c r="G6" s="285" t="str">
        <f>LIST!B3</f>
        <v>Chemical 1</v>
      </c>
      <c r="H6" s="285" t="str">
        <f>LIST!B3</f>
        <v>Chemical 1</v>
      </c>
      <c r="I6" s="285" t="str">
        <f>LIST!B3</f>
        <v>Chemical 1</v>
      </c>
      <c r="J6" s="285" t="str">
        <f>LIST!B3</f>
        <v>Chemical 1</v>
      </c>
      <c r="K6" s="285" t="str">
        <f>LIST!B3</f>
        <v>Chemical 1</v>
      </c>
      <c r="L6" s="285" t="str">
        <f>LIST!B3</f>
        <v>Chemical 1</v>
      </c>
      <c r="M6" s="318" t="str">
        <f>LIST!B14</f>
        <v>DMSO control</v>
      </c>
      <c r="N6" s="324" t="s">
        <v>13</v>
      </c>
    </row>
    <row r="7" spans="1:14" ht="21.75" customHeight="1">
      <c r="A7" s="73" t="s">
        <v>17</v>
      </c>
      <c r="B7" s="286">
        <f>LIST!C3</f>
        <v>10</v>
      </c>
      <c r="C7" s="286">
        <f>LIST!C4</f>
        <v>2</v>
      </c>
      <c r="D7" s="286">
        <f>LIST!C5</f>
        <v>0.4</v>
      </c>
      <c r="E7" s="286">
        <f>LIST!C6</f>
        <v>0.08</v>
      </c>
      <c r="F7" s="286">
        <f>LIST!$C7</f>
        <v>0.016</v>
      </c>
      <c r="G7" s="286">
        <f>LIST!$C8</f>
        <v>0.0032</v>
      </c>
      <c r="H7" s="286">
        <f>LIST!$C9</f>
        <v>0.00064</v>
      </c>
      <c r="I7" s="286">
        <f>LIST!$C10</f>
        <v>0.00012800000000000002</v>
      </c>
      <c r="J7" s="286">
        <f>LIST!$C11</f>
        <v>2.5600000000000006E-05</v>
      </c>
      <c r="K7" s="286">
        <f>LIST!$C12</f>
        <v>5.120000000000001E-06</v>
      </c>
      <c r="L7" s="286">
        <f>LIST!$C13</f>
        <v>1.0240000000000003E-06</v>
      </c>
      <c r="M7" s="350">
        <v>0</v>
      </c>
      <c r="N7" s="325" t="s">
        <v>3</v>
      </c>
    </row>
    <row r="8" spans="1:14" ht="21.75" customHeight="1" thickBot="1">
      <c r="A8" s="73"/>
      <c r="B8" s="341">
        <f>LIST!F3</f>
        <v>2066.5</v>
      </c>
      <c r="C8" s="341">
        <f>LIST!F4</f>
        <v>1326.5</v>
      </c>
      <c r="D8" s="341">
        <f>LIST!F5</f>
        <v>233.5</v>
      </c>
      <c r="E8" s="341">
        <f>LIST!F6</f>
        <v>97.5</v>
      </c>
      <c r="F8" s="341">
        <f>LIST!$F7</f>
        <v>231.5</v>
      </c>
      <c r="G8" s="341">
        <f>LIST!$F8</f>
        <v>87.5</v>
      </c>
      <c r="H8" s="341">
        <f>LIST!$F9</f>
        <v>-354.5</v>
      </c>
      <c r="I8" s="341">
        <f>LIST!$F10</f>
        <v>-239.5</v>
      </c>
      <c r="J8" s="341">
        <f>LIST!$F11</f>
        <v>133.5</v>
      </c>
      <c r="K8" s="341">
        <f>LIST!$F12</f>
        <v>-238.5</v>
      </c>
      <c r="L8" s="341">
        <f>LIST!$F13</f>
        <v>-400.5</v>
      </c>
      <c r="M8" s="342">
        <f>LIST!$F14</f>
        <v>-202.5</v>
      </c>
      <c r="N8" s="326" t="s">
        <v>14</v>
      </c>
    </row>
    <row r="9" spans="1:14" ht="21.75" customHeight="1">
      <c r="A9" s="73"/>
      <c r="B9" s="280" t="str">
        <f>'Compound Tracking'!C15</f>
        <v>Chemical 1</v>
      </c>
      <c r="C9" s="280" t="str">
        <f>'Compound Tracking'!C15</f>
        <v>Chemical 1</v>
      </c>
      <c r="D9" s="280" t="str">
        <f>'Compound Tracking'!C15</f>
        <v>Chemical 1</v>
      </c>
      <c r="E9" s="280" t="str">
        <f>'Compound Tracking'!C15</f>
        <v>Chemical 1</v>
      </c>
      <c r="F9" s="280" t="str">
        <f>'Compound Tracking'!C15</f>
        <v>Chemical 1</v>
      </c>
      <c r="G9" s="280" t="str">
        <f>'Compound Tracking'!C15</f>
        <v>Chemical 1</v>
      </c>
      <c r="H9" s="280" t="str">
        <f>'Compound Tracking'!C15</f>
        <v>Chemical 1</v>
      </c>
      <c r="I9" s="280" t="str">
        <f>'Compound Tracking'!C15</f>
        <v>Chemical 1</v>
      </c>
      <c r="J9" s="280" t="str">
        <f>'Compound Tracking'!C15</f>
        <v>Chemical 1</v>
      </c>
      <c r="K9" s="280" t="str">
        <f>'Compound Tracking'!C15</f>
        <v>Chemical 1</v>
      </c>
      <c r="L9" s="317" t="str">
        <f>'Compound Tracking'!C15</f>
        <v>Chemical 1</v>
      </c>
      <c r="M9" s="318" t="str">
        <f>LIST!B14</f>
        <v>DMSO control</v>
      </c>
      <c r="N9" s="324" t="s">
        <v>13</v>
      </c>
    </row>
    <row r="10" spans="1:14" ht="21.75" customHeight="1">
      <c r="A10" s="73" t="s">
        <v>18</v>
      </c>
      <c r="B10" s="286">
        <f>LIST!C15</f>
        <v>10</v>
      </c>
      <c r="C10" s="286">
        <f>LIST!C16</f>
        <v>2</v>
      </c>
      <c r="D10" s="286">
        <f>LIST!C17</f>
        <v>0.4</v>
      </c>
      <c r="E10" s="286">
        <f>LIST!C18</f>
        <v>0.08</v>
      </c>
      <c r="F10" s="286">
        <f>LIST!$C19</f>
        <v>0.016</v>
      </c>
      <c r="G10" s="286">
        <f>LIST!$C20</f>
        <v>0.0032</v>
      </c>
      <c r="H10" s="286">
        <f>LIST!$C21</f>
        <v>0.00064</v>
      </c>
      <c r="I10" s="286">
        <f>LIST!$C22</f>
        <v>0.00012800000000000002</v>
      </c>
      <c r="J10" s="286">
        <f>LIST!$C23</f>
        <v>2.5600000000000006E-05</v>
      </c>
      <c r="K10" s="286">
        <f>LIST!$C24</f>
        <v>5.120000000000001E-06</v>
      </c>
      <c r="L10" s="286">
        <f>LIST!$C25</f>
        <v>1.0240000000000003E-06</v>
      </c>
      <c r="M10" s="350">
        <v>0</v>
      </c>
      <c r="N10" s="325" t="s">
        <v>3</v>
      </c>
    </row>
    <row r="11" spans="1:14" s="125" customFormat="1" ht="21.75" customHeight="1" thickBot="1">
      <c r="A11" s="124"/>
      <c r="B11" s="343">
        <f>LIST!$F15</f>
        <v>2477.5</v>
      </c>
      <c r="C11" s="343">
        <f>LIST!$F16</f>
        <v>1425.5</v>
      </c>
      <c r="D11" s="343">
        <f>LIST!$F17</f>
        <v>1156.5</v>
      </c>
      <c r="E11" s="343">
        <f>LIST!$F18</f>
        <v>1159.5</v>
      </c>
      <c r="F11" s="343">
        <f>LIST!$F19</f>
        <v>806.5</v>
      </c>
      <c r="G11" s="343">
        <f>LIST!$F20</f>
        <v>171.5</v>
      </c>
      <c r="H11" s="343">
        <f>LIST!$F21</f>
        <v>54.5</v>
      </c>
      <c r="I11" s="343">
        <f>LIST!$F22</f>
        <v>659.5</v>
      </c>
      <c r="J11" s="343">
        <f>LIST!$F23</f>
        <v>325.5</v>
      </c>
      <c r="K11" s="343">
        <f>LIST!$F24</f>
        <v>-229.5</v>
      </c>
      <c r="L11" s="341">
        <f>LIST!$F25</f>
        <v>331.5</v>
      </c>
      <c r="M11" s="342">
        <f>LIST!$F26</f>
        <v>-8.5</v>
      </c>
      <c r="N11" s="326" t="s">
        <v>14</v>
      </c>
    </row>
    <row r="12" spans="1:14" ht="21.75" customHeight="1">
      <c r="A12" s="73"/>
      <c r="B12" s="281" t="str">
        <f>'Compound Tracking'!C15</f>
        <v>Chemical 1</v>
      </c>
      <c r="C12" s="281" t="str">
        <f>'Compound Tracking'!C15</f>
        <v>Chemical 1</v>
      </c>
      <c r="D12" s="281" t="str">
        <f>'Compound Tracking'!C15</f>
        <v>Chemical 1</v>
      </c>
      <c r="E12" s="281" t="str">
        <f>'Compound Tracking'!C15</f>
        <v>Chemical 1</v>
      </c>
      <c r="F12" s="281" t="str">
        <f>'Compound Tracking'!C15</f>
        <v>Chemical 1</v>
      </c>
      <c r="G12" s="281" t="str">
        <f>'Compound Tracking'!C15</f>
        <v>Chemical 1</v>
      </c>
      <c r="H12" s="281" t="str">
        <f>'Compound Tracking'!C15</f>
        <v>Chemical 1</v>
      </c>
      <c r="I12" s="281" t="str">
        <f>'Compound Tracking'!C15</f>
        <v>Chemical 1</v>
      </c>
      <c r="J12" s="281" t="str">
        <f>'Compound Tracking'!C15</f>
        <v>Chemical 1</v>
      </c>
      <c r="K12" s="281" t="str">
        <f>'Compound Tracking'!C15</f>
        <v>Chemical 1</v>
      </c>
      <c r="L12" s="281" t="str">
        <f>'Compound Tracking'!C15</f>
        <v>Chemical 1</v>
      </c>
      <c r="M12" s="320" t="str">
        <f>LIST!$B14</f>
        <v>DMSO control</v>
      </c>
      <c r="N12" s="324" t="s">
        <v>13</v>
      </c>
    </row>
    <row r="13" spans="1:14" ht="21.75" customHeight="1">
      <c r="A13" s="73" t="s">
        <v>19</v>
      </c>
      <c r="B13" s="286">
        <f>LIST!C27</f>
        <v>10</v>
      </c>
      <c r="C13" s="286">
        <f>LIST!C28</f>
        <v>2</v>
      </c>
      <c r="D13" s="286">
        <f>LIST!C29</f>
        <v>0.4</v>
      </c>
      <c r="E13" s="286">
        <f>LIST!C30</f>
        <v>0.08</v>
      </c>
      <c r="F13" s="286">
        <f>LIST!C31</f>
        <v>0.016</v>
      </c>
      <c r="G13" s="286">
        <f>LIST!C32</f>
        <v>0.0032</v>
      </c>
      <c r="H13" s="286">
        <f>LIST!C33</f>
        <v>0.00064</v>
      </c>
      <c r="I13" s="286">
        <f>LIST!C34</f>
        <v>0.00012800000000000002</v>
      </c>
      <c r="J13" s="286">
        <f>LIST!C35</f>
        <v>2.5600000000000006E-05</v>
      </c>
      <c r="K13" s="286">
        <f>LIST!C36</f>
        <v>5.120000000000001E-06</v>
      </c>
      <c r="L13" s="286">
        <f>LIST!C37</f>
        <v>1.0240000000000003E-06</v>
      </c>
      <c r="M13" s="351">
        <v>0</v>
      </c>
      <c r="N13" s="325" t="s">
        <v>3</v>
      </c>
    </row>
    <row r="14" spans="1:14" s="125" customFormat="1" ht="21.75" customHeight="1" thickBot="1">
      <c r="A14" s="124"/>
      <c r="B14" s="343">
        <f>LIST!$F27</f>
        <v>2317.5</v>
      </c>
      <c r="C14" s="343">
        <f>LIST!$F28</f>
        <v>1649.5</v>
      </c>
      <c r="D14" s="343">
        <f>LIST!$F29</f>
        <v>994.5</v>
      </c>
      <c r="E14" s="343">
        <f>LIST!$F330</f>
        <v>0</v>
      </c>
      <c r="F14" s="343">
        <f>LIST!$F31</f>
        <v>393.5</v>
      </c>
      <c r="G14" s="343">
        <f>LIST!$F32</f>
        <v>468.5</v>
      </c>
      <c r="H14" s="343">
        <f>LIST!$F33</f>
        <v>467.5</v>
      </c>
      <c r="I14" s="343">
        <f>LIST!$F34</f>
        <v>68.5</v>
      </c>
      <c r="J14" s="343">
        <f>LIST!$F35</f>
        <v>145.5</v>
      </c>
      <c r="K14" s="343">
        <f>LIST!$F36</f>
        <v>-166.5</v>
      </c>
      <c r="L14" s="343">
        <f>LIST!$F37</f>
        <v>331.5</v>
      </c>
      <c r="M14" s="344">
        <f>LIST!$F38</f>
        <v>-42.5</v>
      </c>
      <c r="N14" s="326" t="s">
        <v>14</v>
      </c>
    </row>
    <row r="15" spans="1:14" ht="21.75" customHeight="1">
      <c r="A15" s="73"/>
      <c r="B15" s="126" t="str">
        <f>'Compound Tracking'!C16</f>
        <v>Chemical 2</v>
      </c>
      <c r="C15" s="126" t="str">
        <f>'Compound Tracking'!C16</f>
        <v>Chemical 2</v>
      </c>
      <c r="D15" s="126" t="str">
        <f>'Compound Tracking'!C16</f>
        <v>Chemical 2</v>
      </c>
      <c r="E15" s="126" t="str">
        <f>'Compound Tracking'!C16</f>
        <v>Chemical 2</v>
      </c>
      <c r="F15" s="126" t="str">
        <f>'Compound Tracking'!C16</f>
        <v>Chemical 2</v>
      </c>
      <c r="G15" s="126" t="str">
        <f>'Compound Tracking'!C16</f>
        <v>Chemical 2</v>
      </c>
      <c r="H15" s="126" t="str">
        <f>'Compound Tracking'!C16</f>
        <v>Chemical 2</v>
      </c>
      <c r="I15" s="126" t="str">
        <f>'Compound Tracking'!C16</f>
        <v>Chemical 2</v>
      </c>
      <c r="J15" s="126" t="str">
        <f>'Compound Tracking'!C16</f>
        <v>Chemical 2</v>
      </c>
      <c r="K15" s="126" t="str">
        <f>'Compound Tracking'!C16</f>
        <v>Chemical 2</v>
      </c>
      <c r="L15" s="126" t="str">
        <f>'Compound Tracking'!C16</f>
        <v>Chemical 2</v>
      </c>
      <c r="M15" s="320" t="str">
        <f>LIST!$B14</f>
        <v>DMSO control</v>
      </c>
      <c r="N15" s="324" t="s">
        <v>13</v>
      </c>
    </row>
    <row r="16" spans="1:14" ht="21.75" customHeight="1">
      <c r="A16" s="73" t="s">
        <v>184</v>
      </c>
      <c r="B16" s="127">
        <f>LIST!$C39</f>
        <v>10</v>
      </c>
      <c r="C16" s="127">
        <f>LIST!$C40</f>
        <v>2</v>
      </c>
      <c r="D16" s="127">
        <f>LIST!$C41</f>
        <v>0.4</v>
      </c>
      <c r="E16" s="127">
        <f>LIST!$C42</f>
        <v>0.08</v>
      </c>
      <c r="F16" s="127">
        <f>LIST!$C43</f>
        <v>0.016</v>
      </c>
      <c r="G16" s="127">
        <f>LIST!$C44</f>
        <v>0.0032</v>
      </c>
      <c r="H16" s="127">
        <f>LIST!$C45</f>
        <v>0.00064</v>
      </c>
      <c r="I16" s="127">
        <f>LIST!$C46</f>
        <v>0.00012800000000000002</v>
      </c>
      <c r="J16" s="127">
        <f>LIST!$C47</f>
        <v>2.5600000000000006E-05</v>
      </c>
      <c r="K16" s="127">
        <f>LIST!$C48</f>
        <v>5.120000000000001E-06</v>
      </c>
      <c r="L16" s="127">
        <f>LIST!$C49</f>
        <v>1.0240000000000003E-06</v>
      </c>
      <c r="M16" s="351">
        <v>0</v>
      </c>
      <c r="N16" s="325" t="s">
        <v>3</v>
      </c>
    </row>
    <row r="17" spans="1:14" s="125" customFormat="1" ht="21.75" customHeight="1" thickBot="1">
      <c r="A17" s="124"/>
      <c r="B17" s="345">
        <f>LIST!$F39</f>
        <v>-1474.5</v>
      </c>
      <c r="C17" s="345">
        <f>LIST!$F40</f>
        <v>-686.5</v>
      </c>
      <c r="D17" s="345">
        <f>LIST!$F41</f>
        <v>324.5</v>
      </c>
      <c r="E17" s="345">
        <f>LIST!$F42</f>
        <v>373.5</v>
      </c>
      <c r="F17" s="345">
        <f>LIST!$F43</f>
        <v>329.5</v>
      </c>
      <c r="G17" s="345">
        <f>LIST!$F44</f>
        <v>-11.5</v>
      </c>
      <c r="H17" s="345">
        <f>LIST!$F45</f>
        <v>367.5</v>
      </c>
      <c r="I17" s="345">
        <f>LIST!$F46</f>
        <v>362.5</v>
      </c>
      <c r="J17" s="345">
        <f>LIST!$F47</f>
        <v>506.5</v>
      </c>
      <c r="K17" s="345">
        <f>LIST!$F48</f>
        <v>175.5</v>
      </c>
      <c r="L17" s="345">
        <f>LIST!$F49</f>
        <v>111.5</v>
      </c>
      <c r="M17" s="344">
        <f>LIST!$F50</f>
        <v>253.5</v>
      </c>
      <c r="N17" s="326" t="s">
        <v>14</v>
      </c>
    </row>
    <row r="18" spans="1:14" ht="21.75" customHeight="1">
      <c r="A18" s="73"/>
      <c r="B18" s="126" t="str">
        <f>'Compound Tracking'!C16</f>
        <v>Chemical 2</v>
      </c>
      <c r="C18" s="126" t="str">
        <f>'Compound Tracking'!C16</f>
        <v>Chemical 2</v>
      </c>
      <c r="D18" s="126" t="str">
        <f>'Compound Tracking'!C16</f>
        <v>Chemical 2</v>
      </c>
      <c r="E18" s="126" t="str">
        <f>'Compound Tracking'!C16</f>
        <v>Chemical 2</v>
      </c>
      <c r="F18" s="126" t="str">
        <f>'Compound Tracking'!C16</f>
        <v>Chemical 2</v>
      </c>
      <c r="G18" s="126" t="str">
        <f>'Compound Tracking'!C16</f>
        <v>Chemical 2</v>
      </c>
      <c r="H18" s="126" t="str">
        <f>'Compound Tracking'!C16</f>
        <v>Chemical 2</v>
      </c>
      <c r="I18" s="126" t="str">
        <f>'Compound Tracking'!C16</f>
        <v>Chemical 2</v>
      </c>
      <c r="J18" s="126" t="str">
        <f>'Compound Tracking'!C16</f>
        <v>Chemical 2</v>
      </c>
      <c r="K18" s="126" t="str">
        <f>'Compound Tracking'!C16</f>
        <v>Chemical 2</v>
      </c>
      <c r="L18" s="126" t="str">
        <f>'Compound Tracking'!C16</f>
        <v>Chemical 2</v>
      </c>
      <c r="M18" s="322" t="str">
        <f>LIST!$H26</f>
        <v>Methoxychlor</v>
      </c>
      <c r="N18" s="324" t="s">
        <v>13</v>
      </c>
    </row>
    <row r="19" spans="1:14" ht="21.75" customHeight="1">
      <c r="A19" s="73" t="s">
        <v>185</v>
      </c>
      <c r="B19" s="127">
        <f>LIST!$I3</f>
        <v>10</v>
      </c>
      <c r="C19" s="127">
        <f>LIST!$I4</f>
        <v>2</v>
      </c>
      <c r="D19" s="127">
        <f>LIST!$I5</f>
        <v>0.4</v>
      </c>
      <c r="E19" s="127">
        <f>LIST!I6</f>
        <v>0.08</v>
      </c>
      <c r="F19" s="127">
        <f>LIST!$I7</f>
        <v>0.016</v>
      </c>
      <c r="G19" s="127">
        <f>LIST!$I8</f>
        <v>0.0032</v>
      </c>
      <c r="H19" s="127">
        <f>LIST!$I9</f>
        <v>0.00064</v>
      </c>
      <c r="I19" s="127">
        <f>LIST!$I10</f>
        <v>0.00012800000000000002</v>
      </c>
      <c r="J19" s="127">
        <f>LIST!$I11</f>
        <v>2.5600000000000006E-05</v>
      </c>
      <c r="K19" s="127">
        <f>LIST!$I12</f>
        <v>5.120000000000001E-06</v>
      </c>
      <c r="L19" s="127">
        <f>LIST!$I13</f>
        <v>1.0240000000000003E-06</v>
      </c>
      <c r="M19" s="349">
        <v>313</v>
      </c>
      <c r="N19" s="325" t="s">
        <v>3</v>
      </c>
    </row>
    <row r="20" spans="1:14" s="125" customFormat="1" ht="21.75" customHeight="1" thickBot="1">
      <c r="A20" s="124"/>
      <c r="B20" s="345">
        <f>LIST!$L3</f>
        <v>-1600.5</v>
      </c>
      <c r="C20" s="345">
        <f>LIST!$L4</f>
        <v>-553.5</v>
      </c>
      <c r="D20" s="345">
        <f>LIST!$L5</f>
        <v>-211.5</v>
      </c>
      <c r="E20" s="345">
        <f>LIST!$L6</f>
        <v>-114.5</v>
      </c>
      <c r="F20" s="345">
        <f>LIST!$L7</f>
        <v>19.5</v>
      </c>
      <c r="G20" s="345">
        <f>LIST!$L8</f>
        <v>382.5</v>
      </c>
      <c r="H20" s="345">
        <f>LIST!$L9</f>
        <v>-85.5</v>
      </c>
      <c r="I20" s="345">
        <f>LIST!$L10</f>
        <v>45.5</v>
      </c>
      <c r="J20" s="345">
        <f>LIST!$L11</f>
        <v>101.5</v>
      </c>
      <c r="K20" s="345">
        <f>LIST!$L12</f>
        <v>847.5</v>
      </c>
      <c r="L20" s="345">
        <f>LIST!$L13</f>
        <v>494.5</v>
      </c>
      <c r="M20" s="346">
        <f>LIST!$L14</f>
        <v>8489.5</v>
      </c>
      <c r="N20" s="326" t="s">
        <v>14</v>
      </c>
    </row>
    <row r="21" spans="1:14" ht="21.75" customHeight="1">
      <c r="A21" s="73"/>
      <c r="B21" s="126" t="str">
        <f>'Compound Tracking'!C16</f>
        <v>Chemical 2</v>
      </c>
      <c r="C21" s="126" t="str">
        <f>'Compound Tracking'!C16</f>
        <v>Chemical 2</v>
      </c>
      <c r="D21" s="126" t="str">
        <f>'Compound Tracking'!C16</f>
        <v>Chemical 2</v>
      </c>
      <c r="E21" s="126" t="str">
        <f>'Compound Tracking'!C16</f>
        <v>Chemical 2</v>
      </c>
      <c r="F21" s="126" t="str">
        <f>'Compound Tracking'!C16</f>
        <v>Chemical 2</v>
      </c>
      <c r="G21" s="126" t="str">
        <f>'Compound Tracking'!C16</f>
        <v>Chemical 2</v>
      </c>
      <c r="H21" s="126" t="str">
        <f>'Compound Tracking'!C16</f>
        <v>Chemical 2</v>
      </c>
      <c r="I21" s="126" t="str">
        <f>'Compound Tracking'!C16</f>
        <v>Chemical 2</v>
      </c>
      <c r="J21" s="126" t="str">
        <f>'Compound Tracking'!C16</f>
        <v>Chemical 2</v>
      </c>
      <c r="K21" s="126" t="str">
        <f>'Compound Tracking'!C16</f>
        <v>Chemical 2</v>
      </c>
      <c r="L21" s="126" t="str">
        <f>'Compound Tracking'!C16</f>
        <v>Chemical 2</v>
      </c>
      <c r="M21" s="322" t="str">
        <f>LIST!$H26</f>
        <v>Methoxychlor</v>
      </c>
      <c r="N21" s="324" t="s">
        <v>13</v>
      </c>
    </row>
    <row r="22" spans="1:14" ht="21.75" customHeight="1">
      <c r="A22" s="73" t="s">
        <v>186</v>
      </c>
      <c r="B22" s="127">
        <f>LIST!$I15</f>
        <v>10</v>
      </c>
      <c r="C22" s="127">
        <f>LIST!$I16</f>
        <v>2</v>
      </c>
      <c r="D22" s="127">
        <f>LIST!$I17</f>
        <v>0.4</v>
      </c>
      <c r="E22" s="127">
        <f>LIST!$I18</f>
        <v>0.08</v>
      </c>
      <c r="F22" s="127">
        <f>LIST!$I19</f>
        <v>0.016</v>
      </c>
      <c r="G22" s="127">
        <f>LIST!$I20</f>
        <v>0.0032</v>
      </c>
      <c r="H22" s="127">
        <f>LIST!$I21</f>
        <v>0.00064</v>
      </c>
      <c r="I22" s="127">
        <f>LIST!$I22</f>
        <v>0.00012800000000000002</v>
      </c>
      <c r="J22" s="127">
        <f>LIST!$I23</f>
        <v>2.5600000000000006E-05</v>
      </c>
      <c r="K22" s="127">
        <f>LIST!$I24</f>
        <v>5.120000000000001E-06</v>
      </c>
      <c r="L22" s="127">
        <f>LIST!$I25</f>
        <v>1.0240000000000003E-06</v>
      </c>
      <c r="M22" s="349">
        <v>313</v>
      </c>
      <c r="N22" s="325" t="s">
        <v>3</v>
      </c>
    </row>
    <row r="23" spans="1:14" s="125" customFormat="1" ht="21.75" customHeight="1" thickBot="1">
      <c r="A23" s="124"/>
      <c r="B23" s="345">
        <f>LIST!$L15</f>
        <v>-1697.5</v>
      </c>
      <c r="C23" s="345">
        <f>LIST!$L16</f>
        <v>-435.5</v>
      </c>
      <c r="D23" s="345">
        <f>LIST!$L17</f>
        <v>192.5</v>
      </c>
      <c r="E23" s="345">
        <f>LIST!$L18</f>
        <v>107.5</v>
      </c>
      <c r="F23" s="345">
        <f>LIST!$L19</f>
        <v>-118.5</v>
      </c>
      <c r="G23" s="345">
        <f>LIST!$L20</f>
        <v>-130.5</v>
      </c>
      <c r="H23" s="345">
        <f>LIST!$L12</f>
        <v>847.5</v>
      </c>
      <c r="I23" s="345">
        <f>LIST!$L22</f>
        <v>57.5</v>
      </c>
      <c r="J23" s="345">
        <f>LIST!$L23</f>
        <v>136.5</v>
      </c>
      <c r="K23" s="345">
        <f>LIST!$L24</f>
        <v>-223.5</v>
      </c>
      <c r="L23" s="345">
        <f>LIST!$L25</f>
        <v>-70.5</v>
      </c>
      <c r="M23" s="346">
        <f>LIST!$L26</f>
        <v>8020.5</v>
      </c>
      <c r="N23" s="326" t="s">
        <v>14</v>
      </c>
    </row>
    <row r="24" spans="1:14" ht="21.75" customHeight="1">
      <c r="A24" s="73"/>
      <c r="B24" s="128" t="str">
        <f>LIST!$H27</f>
        <v>E2 Replicate 1</v>
      </c>
      <c r="C24" s="128" t="str">
        <f>LIST!$H27</f>
        <v>E2 Replicate 1</v>
      </c>
      <c r="D24" s="128" t="str">
        <f>LIST!$H27</f>
        <v>E2 Replicate 1</v>
      </c>
      <c r="E24" s="128" t="str">
        <f>LIST!$H27</f>
        <v>E2 Replicate 1</v>
      </c>
      <c r="F24" s="128" t="str">
        <f>LIST!$H27</f>
        <v>E2 Replicate 1</v>
      </c>
      <c r="G24" s="128" t="str">
        <f>LIST!$H27</f>
        <v>E2 Replicate 1</v>
      </c>
      <c r="H24" s="128" t="str">
        <f>LIST!$H27</f>
        <v>E2 Replicate 1</v>
      </c>
      <c r="I24" s="128" t="str">
        <f>LIST!$H27</f>
        <v>E2 Replicate 1</v>
      </c>
      <c r="J24" s="128" t="str">
        <f>LIST!$H27</f>
        <v>E2 Replicate 1</v>
      </c>
      <c r="K24" s="128" t="str">
        <f>LIST!$H27</f>
        <v>E2 Replicate 1</v>
      </c>
      <c r="L24" s="128" t="str">
        <f>LIST!$H27</f>
        <v>E2 Replicate 1</v>
      </c>
      <c r="M24" s="322" t="str">
        <f>LIST!$H26</f>
        <v>Methoxychlor</v>
      </c>
      <c r="N24" s="324" t="s">
        <v>13</v>
      </c>
    </row>
    <row r="25" spans="1:14" ht="21.75" customHeight="1">
      <c r="A25" s="73" t="s">
        <v>187</v>
      </c>
      <c r="B25" s="129">
        <f>LIST!$I27</f>
        <v>0.0001</v>
      </c>
      <c r="C25" s="129">
        <f>LIST!$I28</f>
        <v>5E-05</v>
      </c>
      <c r="D25" s="129">
        <f>LIST!$I29</f>
        <v>2.5E-05</v>
      </c>
      <c r="E25" s="129">
        <f>LIST!$I30</f>
        <v>1.25E-05</v>
      </c>
      <c r="F25" s="129">
        <f>LIST!I31</f>
        <v>6.25E-06</v>
      </c>
      <c r="G25" s="129">
        <f>LIST!$I32</f>
        <v>3.125E-06</v>
      </c>
      <c r="H25" s="129">
        <f>LIST!$I33</f>
        <v>1.5625E-06</v>
      </c>
      <c r="I25" s="129">
        <f>LIST!$I34</f>
        <v>7.8125E-07</v>
      </c>
      <c r="J25" s="129">
        <f>LIST!$I35</f>
        <v>3.90625E-07</v>
      </c>
      <c r="K25" s="129">
        <f>LIST!$I36</f>
        <v>1.953125E-07</v>
      </c>
      <c r="L25" s="129">
        <f>LIST!$I37</f>
        <v>9.765625E-08</v>
      </c>
      <c r="M25" s="349">
        <v>313</v>
      </c>
      <c r="N25" s="325" t="s">
        <v>3</v>
      </c>
    </row>
    <row r="26" spans="1:14" s="125" customFormat="1" ht="21.75" customHeight="1" thickBot="1">
      <c r="A26" s="124"/>
      <c r="B26" s="347">
        <f>LIST!$L27</f>
        <v>11558.5</v>
      </c>
      <c r="C26" s="347">
        <f>LIST!$L28</f>
        <v>12438.5</v>
      </c>
      <c r="D26" s="347">
        <f>LIST!$L29</f>
        <v>13848.5</v>
      </c>
      <c r="E26" s="347">
        <f>LIST!$L30</f>
        <v>11239.5</v>
      </c>
      <c r="F26" s="347">
        <f>LIST!$L31</f>
        <v>9687.5</v>
      </c>
      <c r="G26" s="347">
        <f>LIST!$L32</f>
        <v>5307.5</v>
      </c>
      <c r="H26" s="347">
        <f>LIST!$L33</f>
        <v>2114.5</v>
      </c>
      <c r="I26" s="347">
        <f>LIST!$L34</f>
        <v>1135.5</v>
      </c>
      <c r="J26" s="347">
        <f>LIST!$L35</f>
        <v>196.5</v>
      </c>
      <c r="K26" s="347">
        <f>LIST!$L36</f>
        <v>484.5</v>
      </c>
      <c r="L26" s="347">
        <f>LIST!$L37</f>
        <v>-165.5</v>
      </c>
      <c r="M26" s="346">
        <f>LIST!$L38</f>
        <v>8543.5</v>
      </c>
      <c r="N26" s="326" t="s">
        <v>14</v>
      </c>
    </row>
    <row r="27" spans="1:14" ht="21.75" customHeight="1">
      <c r="A27" s="73"/>
      <c r="B27" s="130" t="str">
        <f>LIST!$H39</f>
        <v>E2 Replicate 2</v>
      </c>
      <c r="C27" s="130" t="str">
        <f>LIST!$H39</f>
        <v>E2 Replicate 2</v>
      </c>
      <c r="D27" s="130" t="str">
        <f>LIST!$H39</f>
        <v>E2 Replicate 2</v>
      </c>
      <c r="E27" s="130" t="str">
        <f>LIST!$H39</f>
        <v>E2 Replicate 2</v>
      </c>
      <c r="F27" s="130" t="str">
        <f>LIST!$H39</f>
        <v>E2 Replicate 2</v>
      </c>
      <c r="G27" s="130" t="str">
        <f>LIST!$H39</f>
        <v>E2 Replicate 2</v>
      </c>
      <c r="H27" s="130" t="str">
        <f>LIST!$H39</f>
        <v>E2 Replicate 2</v>
      </c>
      <c r="I27" s="130" t="str">
        <f>LIST!$H39</f>
        <v>E2 Replicate 2</v>
      </c>
      <c r="J27" s="130" t="str">
        <f>LIST!$H39</f>
        <v>E2 Replicate 2</v>
      </c>
      <c r="K27" s="130" t="str">
        <f>LIST!$H39</f>
        <v>E2 Replicate 2</v>
      </c>
      <c r="L27" s="130" t="str">
        <f>LIST!$H39</f>
        <v>E2 Replicate 2</v>
      </c>
      <c r="M27" s="322" t="str">
        <f>LIST!$H26</f>
        <v>Methoxychlor</v>
      </c>
      <c r="N27" s="324" t="s">
        <v>13</v>
      </c>
    </row>
    <row r="28" spans="1:14" ht="21.75" customHeight="1">
      <c r="A28" s="73" t="s">
        <v>188</v>
      </c>
      <c r="B28" s="131">
        <f>LIST!$I39</f>
        <v>0.0001</v>
      </c>
      <c r="C28" s="131">
        <f>LIST!$I40</f>
        <v>5E-05</v>
      </c>
      <c r="D28" s="131">
        <f>LIST!$I41</f>
        <v>2.5E-05</v>
      </c>
      <c r="E28" s="131">
        <f>LIST!$I42</f>
        <v>1.25E-05</v>
      </c>
      <c r="F28" s="131">
        <f>LIST!$I43</f>
        <v>6.25E-06</v>
      </c>
      <c r="G28" s="131">
        <f>LIST!I44</f>
        <v>3.125E-06</v>
      </c>
      <c r="H28" s="131">
        <f>LIST!$I45</f>
        <v>1.5625E-06</v>
      </c>
      <c r="I28" s="131">
        <f>LIST!$I46</f>
        <v>7.8125E-07</v>
      </c>
      <c r="J28" s="131">
        <f>LIST!$I47</f>
        <v>3.90625E-07</v>
      </c>
      <c r="K28" s="131">
        <f>LIST!$I48</f>
        <v>1.953125E-07</v>
      </c>
      <c r="L28" s="131">
        <f>LIST!$I49</f>
        <v>9.765625E-08</v>
      </c>
      <c r="M28" s="349">
        <v>313</v>
      </c>
      <c r="N28" s="325" t="s">
        <v>3</v>
      </c>
    </row>
    <row r="29" spans="1:14" ht="21.75" customHeight="1" thickBot="1">
      <c r="A29" s="73"/>
      <c r="B29" s="348">
        <f>LIST!$L39</f>
        <v>10094.5</v>
      </c>
      <c r="C29" s="348">
        <f>LIST!$L40</f>
        <v>12085.5</v>
      </c>
      <c r="D29" s="348">
        <f>LIST!$L41</f>
        <v>11522.5</v>
      </c>
      <c r="E29" s="348">
        <f>LIST!$L42</f>
        <v>8655.5</v>
      </c>
      <c r="F29" s="348">
        <f>LIST!$L43</f>
        <v>8655.5</v>
      </c>
      <c r="G29" s="348">
        <f>LIST!$L44</f>
        <v>5379.5</v>
      </c>
      <c r="H29" s="348">
        <f>LIST!$L45</f>
        <v>3809.5</v>
      </c>
      <c r="I29" s="348">
        <f>LIST!$L46</f>
        <v>840.5</v>
      </c>
      <c r="J29" s="348">
        <f>LIST!$L47</f>
        <v>333.5</v>
      </c>
      <c r="K29" s="348">
        <f>LIST!$L48</f>
        <v>161.5</v>
      </c>
      <c r="L29" s="348">
        <f>LIST!$L49</f>
        <v>-373.5</v>
      </c>
      <c r="M29" s="346">
        <f>LIST!$L50</f>
        <v>8694.5</v>
      </c>
      <c r="N29" s="326" t="s">
        <v>14</v>
      </c>
    </row>
    <row r="30" spans="1:14" ht="15" customHeight="1">
      <c r="A30" s="73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287"/>
    </row>
    <row r="31" spans="1:14" ht="15" customHeight="1">
      <c r="A31" s="139"/>
      <c r="B31" s="140"/>
      <c r="C31" s="140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287"/>
    </row>
    <row r="32" spans="1:14" ht="15" customHeight="1">
      <c r="A32" s="141"/>
      <c r="B32" s="140"/>
      <c r="C32" s="140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287"/>
    </row>
    <row r="33" spans="1:14" ht="15" customHeight="1">
      <c r="A33" s="73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287"/>
    </row>
    <row r="39" ht="15" customHeight="1">
      <c r="F39" s="142"/>
    </row>
  </sheetData>
  <sheetProtection/>
  <printOptions gridLines="1"/>
  <pageMargins left="0.75" right="0.75" top="1" bottom="1" header="0.5" footer="0.5"/>
  <pageSetup fitToHeight="1" fitToWidth="1" horizontalDpi="300" verticalDpi="300" orientation="landscape" scale="54"/>
  <headerFooter alignWithMargins="0">
    <oddHeader>&amp;LBG1Luc Agonist Comprehensive Data Reporting Sheet&amp;R&amp;D</oddHeader>
    <oddFooter>&amp;L&amp;A&amp;C&amp;F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G7" sqref="G7"/>
    </sheetView>
  </sheetViews>
  <sheetFormatPr defaultColWidth="8.8515625" defaultRowHeight="15" customHeight="1"/>
  <cols>
    <col min="1" max="1" width="6.421875" style="136" customWidth="1"/>
    <col min="2" max="5" width="15.7109375" style="134" customWidth="1"/>
    <col min="6" max="6" width="14.8515625" style="134" customWidth="1"/>
    <col min="7" max="7" width="15.7109375" style="134" customWidth="1"/>
    <col min="8" max="8" width="16.140625" style="134" customWidth="1"/>
    <col min="9" max="9" width="15.421875" style="134" customWidth="1"/>
    <col min="10" max="10" width="16.421875" style="134" customWidth="1"/>
    <col min="11" max="11" width="16.140625" style="134" customWidth="1"/>
    <col min="12" max="13" width="15.7109375" style="134" customWidth="1"/>
    <col min="14" max="14" width="28.421875" style="332" bestFit="1" customWidth="1"/>
    <col min="15" max="16384" width="8.8515625" style="66" customWidth="1"/>
  </cols>
  <sheetData>
    <row r="1" spans="1:14" s="65" customFormat="1" ht="18" customHeight="1" thickBot="1">
      <c r="A1" s="282"/>
      <c r="B1" s="283"/>
      <c r="C1" s="283"/>
      <c r="D1" s="283"/>
      <c r="E1" s="31" t="s">
        <v>113</v>
      </c>
      <c r="F1" s="32" t="str">
        <f>'Compound Tracking'!E1</f>
        <v>Enter Plate Identification Here</v>
      </c>
      <c r="G1" s="33"/>
      <c r="H1" s="34" t="s">
        <v>173</v>
      </c>
      <c r="I1" s="284">
        <f>'Compound Tracking'!G10</f>
        <v>40909</v>
      </c>
      <c r="J1" s="283"/>
      <c r="K1" s="283"/>
      <c r="L1" s="283"/>
      <c r="M1" s="283"/>
      <c r="N1" s="331"/>
    </row>
    <row r="2" spans="1:14" ht="15" customHeight="1">
      <c r="A2" s="121"/>
      <c r="B2" s="122"/>
      <c r="C2" s="122"/>
      <c r="D2" s="122"/>
      <c r="F2" s="355"/>
      <c r="G2" s="355" t="s">
        <v>4</v>
      </c>
      <c r="H2" s="355"/>
      <c r="I2" s="122"/>
      <c r="J2" s="122"/>
      <c r="K2" s="122"/>
      <c r="L2" s="122"/>
      <c r="M2" s="122"/>
      <c r="N2" s="331"/>
    </row>
    <row r="3" spans="1:14" ht="15" customHeight="1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331"/>
    </row>
    <row r="4" spans="1:14" ht="15" customHeight="1">
      <c r="A4" s="121"/>
      <c r="B4" s="123" t="s">
        <v>71</v>
      </c>
      <c r="C4" s="123" t="s">
        <v>72</v>
      </c>
      <c r="D4" s="123" t="s">
        <v>73</v>
      </c>
      <c r="E4" s="123" t="s">
        <v>74</v>
      </c>
      <c r="F4" s="123" t="s">
        <v>75</v>
      </c>
      <c r="G4" s="123" t="s">
        <v>76</v>
      </c>
      <c r="H4" s="123" t="s">
        <v>77</v>
      </c>
      <c r="I4" s="123" t="s">
        <v>78</v>
      </c>
      <c r="J4" s="123" t="s">
        <v>79</v>
      </c>
      <c r="K4" s="123" t="s">
        <v>80</v>
      </c>
      <c r="L4" s="123" t="s">
        <v>81</v>
      </c>
      <c r="M4" s="123" t="s">
        <v>82</v>
      </c>
      <c r="N4" s="331" t="s">
        <v>15</v>
      </c>
    </row>
    <row r="5" spans="1:14" ht="15" customHeight="1" thickBot="1">
      <c r="A5" s="121"/>
      <c r="B5" s="122"/>
      <c r="C5" s="122"/>
      <c r="D5" s="122"/>
      <c r="E5" s="122"/>
      <c r="F5" s="122"/>
      <c r="G5" s="122"/>
      <c r="H5" s="122"/>
      <c r="I5" s="122"/>
      <c r="J5" s="122" t="s">
        <v>249</v>
      </c>
      <c r="K5" s="122"/>
      <c r="L5" s="122"/>
      <c r="M5" s="122"/>
      <c r="N5" s="331"/>
    </row>
    <row r="6" spans="1:14" ht="21.75" customHeight="1">
      <c r="A6" s="121"/>
      <c r="B6" s="289" t="str">
        <f>LIST!B3</f>
        <v>Chemical 1</v>
      </c>
      <c r="C6" s="289" t="str">
        <f>LIST!B3</f>
        <v>Chemical 1</v>
      </c>
      <c r="D6" s="289" t="str">
        <f>LIST!B3</f>
        <v>Chemical 1</v>
      </c>
      <c r="E6" s="289" t="str">
        <f>LIST!B3</f>
        <v>Chemical 1</v>
      </c>
      <c r="F6" s="289" t="str">
        <f>LIST!B3</f>
        <v>Chemical 1</v>
      </c>
      <c r="G6" s="289" t="str">
        <f>LIST!B3</f>
        <v>Chemical 1</v>
      </c>
      <c r="H6" s="289" t="str">
        <f>LIST!B3</f>
        <v>Chemical 1</v>
      </c>
      <c r="I6" s="289" t="str">
        <f>LIST!B3</f>
        <v>Chemical 1</v>
      </c>
      <c r="J6" s="289" t="str">
        <f>LIST!B3</f>
        <v>Chemical 1</v>
      </c>
      <c r="K6" s="289" t="str">
        <f>LIST!B3</f>
        <v>Chemical 1</v>
      </c>
      <c r="L6" s="289" t="str">
        <f>LIST!B3</f>
        <v>Chemical 1</v>
      </c>
      <c r="M6" s="318" t="str">
        <f>LIST!B14</f>
        <v>DMSO control</v>
      </c>
      <c r="N6" s="324" t="s">
        <v>13</v>
      </c>
    </row>
    <row r="7" spans="1:14" ht="21.75" customHeight="1" thickBot="1">
      <c r="A7" s="121" t="s">
        <v>17</v>
      </c>
      <c r="B7" s="290">
        <f>LIST!C3</f>
        <v>10</v>
      </c>
      <c r="C7" s="290">
        <f>LIST!C4</f>
        <v>2</v>
      </c>
      <c r="D7" s="290">
        <f>LIST!C5</f>
        <v>0.4</v>
      </c>
      <c r="E7" s="290">
        <f>LIST!C6</f>
        <v>0.08</v>
      </c>
      <c r="F7" s="290">
        <f>LIST!$C7</f>
        <v>0.016</v>
      </c>
      <c r="G7" s="290">
        <f>LIST!$C8</f>
        <v>0.0032</v>
      </c>
      <c r="H7" s="290">
        <f>LIST!$C9</f>
        <v>0.00064</v>
      </c>
      <c r="I7" s="290">
        <f>LIST!$C10</f>
        <v>0.00012800000000000002</v>
      </c>
      <c r="J7" s="290">
        <f>LIST!$C11</f>
        <v>2.5600000000000006E-05</v>
      </c>
      <c r="K7" s="290">
        <f>LIST!$C12</f>
        <v>5.120000000000001E-06</v>
      </c>
      <c r="L7" s="290">
        <f>LIST!$C13</f>
        <v>1.0240000000000003E-06</v>
      </c>
      <c r="M7" s="319">
        <v>0</v>
      </c>
      <c r="N7" s="325" t="s">
        <v>3</v>
      </c>
    </row>
    <row r="8" spans="1:14" ht="21.75" customHeight="1" thickBot="1">
      <c r="A8" s="121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7"/>
      <c r="N8" s="326" t="s">
        <v>189</v>
      </c>
    </row>
    <row r="9" spans="1:14" ht="21.75" customHeight="1">
      <c r="A9" s="121"/>
      <c r="B9" s="291" t="str">
        <f>'Compound Tracking'!C15</f>
        <v>Chemical 1</v>
      </c>
      <c r="C9" s="291" t="str">
        <f>'Compound Tracking'!C15</f>
        <v>Chemical 1</v>
      </c>
      <c r="D9" s="291" t="str">
        <f>'Compound Tracking'!C15</f>
        <v>Chemical 1</v>
      </c>
      <c r="E9" s="291" t="str">
        <f>'Compound Tracking'!C15</f>
        <v>Chemical 1</v>
      </c>
      <c r="F9" s="291" t="str">
        <f>'Compound Tracking'!C15</f>
        <v>Chemical 1</v>
      </c>
      <c r="G9" s="291" t="str">
        <f>'Compound Tracking'!C15</f>
        <v>Chemical 1</v>
      </c>
      <c r="H9" s="291" t="str">
        <f>'Compound Tracking'!C15</f>
        <v>Chemical 1</v>
      </c>
      <c r="I9" s="291" t="str">
        <f>'Compound Tracking'!C15</f>
        <v>Chemical 1</v>
      </c>
      <c r="J9" s="291" t="str">
        <f>'Compound Tracking'!C15</f>
        <v>Chemical 1</v>
      </c>
      <c r="K9" s="291" t="str">
        <f>'Compound Tracking'!C15</f>
        <v>Chemical 1</v>
      </c>
      <c r="L9" s="333" t="str">
        <f>'Compound Tracking'!C15</f>
        <v>Chemical 1</v>
      </c>
      <c r="M9" s="318" t="str">
        <f>LIST!B14</f>
        <v>DMSO control</v>
      </c>
      <c r="N9" s="324" t="s">
        <v>13</v>
      </c>
    </row>
    <row r="10" spans="1:14" ht="21.75" customHeight="1" thickBot="1">
      <c r="A10" s="121" t="s">
        <v>18</v>
      </c>
      <c r="B10" s="290">
        <f>LIST!C15</f>
        <v>10</v>
      </c>
      <c r="C10" s="290">
        <f>LIST!C16</f>
        <v>2</v>
      </c>
      <c r="D10" s="290">
        <f>LIST!C17</f>
        <v>0.4</v>
      </c>
      <c r="E10" s="290">
        <f>LIST!C18</f>
        <v>0.08</v>
      </c>
      <c r="F10" s="290">
        <f>LIST!$C19</f>
        <v>0.016</v>
      </c>
      <c r="G10" s="290">
        <f>LIST!$C20</f>
        <v>0.0032</v>
      </c>
      <c r="H10" s="290">
        <f>LIST!$C21</f>
        <v>0.00064</v>
      </c>
      <c r="I10" s="290">
        <f>LIST!$C22</f>
        <v>0.00012800000000000002</v>
      </c>
      <c r="J10" s="290">
        <f>LIST!$C23</f>
        <v>2.5600000000000006E-05</v>
      </c>
      <c r="K10" s="290">
        <f>LIST!$C24</f>
        <v>5.120000000000001E-06</v>
      </c>
      <c r="L10" s="290">
        <f>LIST!$C25</f>
        <v>1.0240000000000003E-06</v>
      </c>
      <c r="M10" s="319">
        <v>0</v>
      </c>
      <c r="N10" s="325" t="s">
        <v>3</v>
      </c>
    </row>
    <row r="11" spans="1:14" s="44" customFormat="1" ht="21.75" customHeight="1" thickBot="1">
      <c r="A11" s="292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6"/>
      <c r="M11" s="357"/>
      <c r="N11" s="326" t="s">
        <v>189</v>
      </c>
    </row>
    <row r="12" spans="1:14" ht="21.75" customHeight="1">
      <c r="A12" s="121"/>
      <c r="B12" s="279" t="str">
        <f>'Compound Tracking'!C15</f>
        <v>Chemical 1</v>
      </c>
      <c r="C12" s="279" t="str">
        <f>'Compound Tracking'!C15</f>
        <v>Chemical 1</v>
      </c>
      <c r="D12" s="279" t="str">
        <f>'Compound Tracking'!C15</f>
        <v>Chemical 1</v>
      </c>
      <c r="E12" s="279" t="str">
        <f>'Compound Tracking'!C15</f>
        <v>Chemical 1</v>
      </c>
      <c r="F12" s="279" t="str">
        <f>'Compound Tracking'!C15</f>
        <v>Chemical 1</v>
      </c>
      <c r="G12" s="279" t="str">
        <f>'Compound Tracking'!C15</f>
        <v>Chemical 1</v>
      </c>
      <c r="H12" s="279" t="str">
        <f>'Compound Tracking'!C15</f>
        <v>Chemical 1</v>
      </c>
      <c r="I12" s="279" t="str">
        <f>'Compound Tracking'!C15</f>
        <v>Chemical 1</v>
      </c>
      <c r="J12" s="279" t="str">
        <f>'Compound Tracking'!C15</f>
        <v>Chemical 1</v>
      </c>
      <c r="K12" s="279" t="str">
        <f>'Compound Tracking'!C15</f>
        <v>Chemical 1</v>
      </c>
      <c r="L12" s="279" t="str">
        <f>'Compound Tracking'!C15</f>
        <v>Chemical 1</v>
      </c>
      <c r="M12" s="320" t="str">
        <f>LIST!B14</f>
        <v>DMSO control</v>
      </c>
      <c r="N12" s="324" t="s">
        <v>13</v>
      </c>
    </row>
    <row r="13" spans="1:14" ht="21.75" customHeight="1" thickBot="1">
      <c r="A13" s="121" t="s">
        <v>19</v>
      </c>
      <c r="B13" s="290">
        <f>LIST!C27</f>
        <v>10</v>
      </c>
      <c r="C13" s="290">
        <f>LIST!C28</f>
        <v>2</v>
      </c>
      <c r="D13" s="290">
        <f>LIST!C29</f>
        <v>0.4</v>
      </c>
      <c r="E13" s="290">
        <f>LIST!C30</f>
        <v>0.08</v>
      </c>
      <c r="F13" s="290">
        <f>LIST!C31</f>
        <v>0.016</v>
      </c>
      <c r="G13" s="290">
        <f>LIST!C32</f>
        <v>0.0032</v>
      </c>
      <c r="H13" s="290">
        <f>LIST!C33</f>
        <v>0.00064</v>
      </c>
      <c r="I13" s="290">
        <f>LIST!C34</f>
        <v>0.00012800000000000002</v>
      </c>
      <c r="J13" s="290">
        <f>LIST!C35</f>
        <v>2.5600000000000006E-05</v>
      </c>
      <c r="K13" s="290">
        <f>LIST!C36</f>
        <v>5.120000000000001E-06</v>
      </c>
      <c r="L13" s="290">
        <f>LIST!C37</f>
        <v>1.0240000000000003E-06</v>
      </c>
      <c r="M13" s="321">
        <v>0</v>
      </c>
      <c r="N13" s="325" t="s">
        <v>3</v>
      </c>
    </row>
    <row r="14" spans="1:14" s="44" customFormat="1" ht="21.75" customHeight="1" thickBot="1">
      <c r="A14" s="292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9"/>
      <c r="N14" s="326" t="s">
        <v>189</v>
      </c>
    </row>
    <row r="15" spans="1:14" ht="21.75" customHeight="1">
      <c r="A15" s="121"/>
      <c r="B15" s="293" t="str">
        <f>'Compound Tracking'!C16</f>
        <v>Chemical 2</v>
      </c>
      <c r="C15" s="293" t="str">
        <f>'Compound Tracking'!C16</f>
        <v>Chemical 2</v>
      </c>
      <c r="D15" s="293" t="str">
        <f>'Compound Tracking'!C16</f>
        <v>Chemical 2</v>
      </c>
      <c r="E15" s="293" t="str">
        <f>'Compound Tracking'!C16</f>
        <v>Chemical 2</v>
      </c>
      <c r="F15" s="293" t="str">
        <f>'Compound Tracking'!C16</f>
        <v>Chemical 2</v>
      </c>
      <c r="G15" s="293" t="str">
        <f>'Compound Tracking'!C16</f>
        <v>Chemical 2</v>
      </c>
      <c r="H15" s="293" t="str">
        <f>'Compound Tracking'!C16</f>
        <v>Chemical 2</v>
      </c>
      <c r="I15" s="293" t="str">
        <f>'Compound Tracking'!C16</f>
        <v>Chemical 2</v>
      </c>
      <c r="J15" s="293" t="str">
        <f>'Compound Tracking'!C16</f>
        <v>Chemical 2</v>
      </c>
      <c r="K15" s="293" t="str">
        <f>'Compound Tracking'!C16</f>
        <v>Chemical 2</v>
      </c>
      <c r="L15" s="293" t="str">
        <f>'Compound Tracking'!C16</f>
        <v>Chemical 2</v>
      </c>
      <c r="M15" s="320" t="str">
        <f>LIST!B14</f>
        <v>DMSO control</v>
      </c>
      <c r="N15" s="324" t="s">
        <v>13</v>
      </c>
    </row>
    <row r="16" spans="1:14" ht="21.75" customHeight="1" thickBot="1">
      <c r="A16" s="121" t="s">
        <v>184</v>
      </c>
      <c r="B16" s="294">
        <f>LIST!$C39</f>
        <v>10</v>
      </c>
      <c r="C16" s="294">
        <f>LIST!$C40</f>
        <v>2</v>
      </c>
      <c r="D16" s="294">
        <f>LIST!$C41</f>
        <v>0.4</v>
      </c>
      <c r="E16" s="294">
        <f>LIST!$C42</f>
        <v>0.08</v>
      </c>
      <c r="F16" s="294">
        <f>LIST!$C43</f>
        <v>0.016</v>
      </c>
      <c r="G16" s="294">
        <f>LIST!$C44</f>
        <v>0.0032</v>
      </c>
      <c r="H16" s="294">
        <f>LIST!$C45</f>
        <v>0.00064</v>
      </c>
      <c r="I16" s="294">
        <f>LIST!$C46</f>
        <v>0.00012800000000000002</v>
      </c>
      <c r="J16" s="294">
        <f>LIST!$C47</f>
        <v>2.5600000000000006E-05</v>
      </c>
      <c r="K16" s="294">
        <f>LIST!$C48</f>
        <v>5.120000000000001E-06</v>
      </c>
      <c r="L16" s="294">
        <f>LIST!$C49</f>
        <v>1.0240000000000003E-06</v>
      </c>
      <c r="M16" s="321">
        <v>0</v>
      </c>
      <c r="N16" s="325" t="s">
        <v>3</v>
      </c>
    </row>
    <row r="17" spans="1:14" s="44" customFormat="1" ht="21.75" customHeight="1" thickBot="1">
      <c r="A17" s="292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59"/>
      <c r="N17" s="326" t="s">
        <v>189</v>
      </c>
    </row>
    <row r="18" spans="1:14" ht="21.75" customHeight="1">
      <c r="A18" s="121"/>
      <c r="B18" s="293" t="str">
        <f>'Compound Tracking'!C16</f>
        <v>Chemical 2</v>
      </c>
      <c r="C18" s="293" t="str">
        <f>'Compound Tracking'!C16</f>
        <v>Chemical 2</v>
      </c>
      <c r="D18" s="293" t="str">
        <f>'Compound Tracking'!C16</f>
        <v>Chemical 2</v>
      </c>
      <c r="E18" s="293" t="str">
        <f>'Compound Tracking'!C16</f>
        <v>Chemical 2</v>
      </c>
      <c r="F18" s="293" t="str">
        <f>'Compound Tracking'!C16</f>
        <v>Chemical 2</v>
      </c>
      <c r="G18" s="293" t="str">
        <f>'Compound Tracking'!C16</f>
        <v>Chemical 2</v>
      </c>
      <c r="H18" s="293" t="str">
        <f>'Compound Tracking'!C16</f>
        <v>Chemical 2</v>
      </c>
      <c r="I18" s="293" t="str">
        <f>'Compound Tracking'!C16</f>
        <v>Chemical 2</v>
      </c>
      <c r="J18" s="293" t="str">
        <f>'Compound Tracking'!C16</f>
        <v>Chemical 2</v>
      </c>
      <c r="K18" s="293" t="str">
        <f>'Compound Tracking'!C16</f>
        <v>Chemical 2</v>
      </c>
      <c r="L18" s="293" t="str">
        <f>'Compound Tracking'!C16</f>
        <v>Chemical 2</v>
      </c>
      <c r="M18" s="322" t="str">
        <f>LIST!$H26</f>
        <v>Methoxychlor</v>
      </c>
      <c r="N18" s="324" t="s">
        <v>13</v>
      </c>
    </row>
    <row r="19" spans="1:14" ht="21.75" customHeight="1" thickBot="1">
      <c r="A19" s="121" t="s">
        <v>185</v>
      </c>
      <c r="B19" s="294">
        <f>LIST!$I3</f>
        <v>10</v>
      </c>
      <c r="C19" s="294">
        <f>LIST!$I4</f>
        <v>2</v>
      </c>
      <c r="D19" s="294">
        <f>LIST!$I5</f>
        <v>0.4</v>
      </c>
      <c r="E19" s="294">
        <f>LIST!I6</f>
        <v>0.08</v>
      </c>
      <c r="F19" s="294">
        <f>LIST!$I7</f>
        <v>0.016</v>
      </c>
      <c r="G19" s="294">
        <f>LIST!$I8</f>
        <v>0.0032</v>
      </c>
      <c r="H19" s="294">
        <f>LIST!$I9</f>
        <v>0.00064</v>
      </c>
      <c r="I19" s="294">
        <f>LIST!$I10</f>
        <v>0.00012800000000000002</v>
      </c>
      <c r="J19" s="294">
        <f>LIST!$I11</f>
        <v>2.5600000000000006E-05</v>
      </c>
      <c r="K19" s="294">
        <f>LIST!$I12</f>
        <v>5.120000000000001E-06</v>
      </c>
      <c r="L19" s="294">
        <f>LIST!$I13</f>
        <v>1.0240000000000003E-06</v>
      </c>
      <c r="M19" s="323">
        <v>313</v>
      </c>
      <c r="N19" s="325" t="s">
        <v>3</v>
      </c>
    </row>
    <row r="20" spans="1:14" s="44" customFormat="1" ht="21.75" customHeight="1" thickBot="1">
      <c r="A20" s="292"/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1"/>
      <c r="N20" s="326" t="s">
        <v>189</v>
      </c>
    </row>
    <row r="21" spans="1:14" ht="21.75" customHeight="1">
      <c r="A21" s="121"/>
      <c r="B21" s="293" t="str">
        <f>'Compound Tracking'!C16</f>
        <v>Chemical 2</v>
      </c>
      <c r="C21" s="293" t="str">
        <f>'Compound Tracking'!C16</f>
        <v>Chemical 2</v>
      </c>
      <c r="D21" s="293" t="str">
        <f>'Compound Tracking'!C16</f>
        <v>Chemical 2</v>
      </c>
      <c r="E21" s="293" t="str">
        <f>'Compound Tracking'!C16</f>
        <v>Chemical 2</v>
      </c>
      <c r="F21" s="293" t="str">
        <f>'Compound Tracking'!C16</f>
        <v>Chemical 2</v>
      </c>
      <c r="G21" s="293" t="str">
        <f>'Compound Tracking'!C16</f>
        <v>Chemical 2</v>
      </c>
      <c r="H21" s="293" t="str">
        <f>'Compound Tracking'!C16</f>
        <v>Chemical 2</v>
      </c>
      <c r="I21" s="293" t="str">
        <f>'Compound Tracking'!C16</f>
        <v>Chemical 2</v>
      </c>
      <c r="J21" s="293" t="str">
        <f>'Compound Tracking'!C16</f>
        <v>Chemical 2</v>
      </c>
      <c r="K21" s="293" t="str">
        <f>'Compound Tracking'!C16</f>
        <v>Chemical 2</v>
      </c>
      <c r="L21" s="293" t="str">
        <f>'Compound Tracking'!C16</f>
        <v>Chemical 2</v>
      </c>
      <c r="M21" s="322" t="str">
        <f>LIST!$H26</f>
        <v>Methoxychlor</v>
      </c>
      <c r="N21" s="324" t="s">
        <v>13</v>
      </c>
    </row>
    <row r="22" spans="1:14" ht="21.75" customHeight="1" thickBot="1">
      <c r="A22" s="121" t="s">
        <v>186</v>
      </c>
      <c r="B22" s="294">
        <f>LIST!$I15</f>
        <v>10</v>
      </c>
      <c r="C22" s="294">
        <f>LIST!$I16</f>
        <v>2</v>
      </c>
      <c r="D22" s="294">
        <f>LIST!$I17</f>
        <v>0.4</v>
      </c>
      <c r="E22" s="294">
        <f>LIST!$I18</f>
        <v>0.08</v>
      </c>
      <c r="F22" s="294">
        <f>LIST!$I19</f>
        <v>0.016</v>
      </c>
      <c r="G22" s="294">
        <f>LIST!$I20</f>
        <v>0.0032</v>
      </c>
      <c r="H22" s="294">
        <f>LIST!$I21</f>
        <v>0.00064</v>
      </c>
      <c r="I22" s="294">
        <f>LIST!$I22</f>
        <v>0.00012800000000000002</v>
      </c>
      <c r="J22" s="294">
        <f>LIST!$I23</f>
        <v>2.5600000000000006E-05</v>
      </c>
      <c r="K22" s="294">
        <f>LIST!$I24</f>
        <v>5.120000000000001E-06</v>
      </c>
      <c r="L22" s="294">
        <f>LIST!$I25</f>
        <v>1.0240000000000003E-06</v>
      </c>
      <c r="M22" s="323">
        <v>313</v>
      </c>
      <c r="N22" s="325" t="s">
        <v>3</v>
      </c>
    </row>
    <row r="23" spans="1:14" s="44" customFormat="1" ht="21.75" customHeight="1" thickBot="1">
      <c r="A23" s="292"/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1"/>
      <c r="N23" s="326" t="s">
        <v>189</v>
      </c>
    </row>
    <row r="24" spans="1:14" ht="21.75" customHeight="1">
      <c r="A24" s="121"/>
      <c r="B24" s="128" t="str">
        <f>LIST!$H27</f>
        <v>E2 Replicate 1</v>
      </c>
      <c r="C24" s="128" t="str">
        <f>LIST!$H27</f>
        <v>E2 Replicate 1</v>
      </c>
      <c r="D24" s="128" t="str">
        <f>LIST!$H27</f>
        <v>E2 Replicate 1</v>
      </c>
      <c r="E24" s="128" t="str">
        <f>LIST!$H27</f>
        <v>E2 Replicate 1</v>
      </c>
      <c r="F24" s="128" t="str">
        <f>LIST!$H27</f>
        <v>E2 Replicate 1</v>
      </c>
      <c r="G24" s="128" t="str">
        <f>LIST!$H27</f>
        <v>E2 Replicate 1</v>
      </c>
      <c r="H24" s="128" t="str">
        <f>LIST!$H27</f>
        <v>E2 Replicate 1</v>
      </c>
      <c r="I24" s="128" t="str">
        <f>LIST!$H27</f>
        <v>E2 Replicate 1</v>
      </c>
      <c r="J24" s="128" t="str">
        <f>LIST!$H27</f>
        <v>E2 Replicate 1</v>
      </c>
      <c r="K24" s="128" t="str">
        <f>LIST!$H27</f>
        <v>E2 Replicate 1</v>
      </c>
      <c r="L24" s="128" t="str">
        <f>LIST!$H27</f>
        <v>E2 Replicate 1</v>
      </c>
      <c r="M24" s="322" t="str">
        <f>LIST!$H26</f>
        <v>Methoxychlor</v>
      </c>
      <c r="N24" s="324" t="s">
        <v>13</v>
      </c>
    </row>
    <row r="25" spans="1:14" ht="21.75" customHeight="1" thickBot="1">
      <c r="A25" s="121" t="s">
        <v>187</v>
      </c>
      <c r="B25" s="129">
        <f>LIST!$I27</f>
        <v>0.0001</v>
      </c>
      <c r="C25" s="129">
        <f>LIST!$I28</f>
        <v>5E-05</v>
      </c>
      <c r="D25" s="129">
        <f>LIST!$I29</f>
        <v>2.5E-05</v>
      </c>
      <c r="E25" s="129">
        <f>LIST!$I30</f>
        <v>1.25E-05</v>
      </c>
      <c r="F25" s="129">
        <f>LIST!I31</f>
        <v>6.25E-06</v>
      </c>
      <c r="G25" s="129">
        <f>LIST!$I32</f>
        <v>3.125E-06</v>
      </c>
      <c r="H25" s="129">
        <f>LIST!$I33</f>
        <v>1.5625E-06</v>
      </c>
      <c r="I25" s="129">
        <f>LIST!$I34</f>
        <v>7.8125E-07</v>
      </c>
      <c r="J25" s="129">
        <f>LIST!$I35</f>
        <v>3.90625E-07</v>
      </c>
      <c r="K25" s="129">
        <f>LIST!$I36</f>
        <v>1.953125E-07</v>
      </c>
      <c r="L25" s="129">
        <f>LIST!$I37</f>
        <v>9.765625E-08</v>
      </c>
      <c r="M25" s="323">
        <v>313</v>
      </c>
      <c r="N25" s="325" t="s">
        <v>3</v>
      </c>
    </row>
    <row r="26" spans="1:14" s="44" customFormat="1" ht="21.75" customHeight="1" thickBot="1">
      <c r="A26" s="292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1"/>
      <c r="N26" s="326" t="s">
        <v>189</v>
      </c>
    </row>
    <row r="27" spans="1:14" ht="21.75" customHeight="1">
      <c r="A27" s="121"/>
      <c r="B27" s="130" t="str">
        <f>LIST!$H39</f>
        <v>E2 Replicate 2</v>
      </c>
      <c r="C27" s="130" t="str">
        <f>LIST!$H39</f>
        <v>E2 Replicate 2</v>
      </c>
      <c r="D27" s="130" t="str">
        <f>LIST!$H39</f>
        <v>E2 Replicate 2</v>
      </c>
      <c r="E27" s="130" t="str">
        <f>LIST!$H39</f>
        <v>E2 Replicate 2</v>
      </c>
      <c r="F27" s="130" t="str">
        <f>LIST!$H39</f>
        <v>E2 Replicate 2</v>
      </c>
      <c r="G27" s="130" t="str">
        <f>LIST!$H39</f>
        <v>E2 Replicate 2</v>
      </c>
      <c r="H27" s="130" t="str">
        <f>LIST!$H39</f>
        <v>E2 Replicate 2</v>
      </c>
      <c r="I27" s="130" t="str">
        <f>LIST!$H39</f>
        <v>E2 Replicate 2</v>
      </c>
      <c r="J27" s="130" t="str">
        <f>LIST!$H39</f>
        <v>E2 Replicate 2</v>
      </c>
      <c r="K27" s="130" t="str">
        <f>LIST!$H39</f>
        <v>E2 Replicate 2</v>
      </c>
      <c r="L27" s="130" t="str">
        <f>LIST!$H39</f>
        <v>E2 Replicate 2</v>
      </c>
      <c r="M27" s="322" t="str">
        <f>LIST!$H26</f>
        <v>Methoxychlor</v>
      </c>
      <c r="N27" s="324" t="s">
        <v>13</v>
      </c>
    </row>
    <row r="28" spans="1:14" ht="21.75" customHeight="1" thickBot="1">
      <c r="A28" s="121" t="s">
        <v>188</v>
      </c>
      <c r="B28" s="131">
        <f>LIST!$I39</f>
        <v>0.0001</v>
      </c>
      <c r="C28" s="131">
        <f>LIST!$I40</f>
        <v>5E-05</v>
      </c>
      <c r="D28" s="131">
        <f>LIST!$I41</f>
        <v>2.5E-05</v>
      </c>
      <c r="E28" s="131">
        <f>LIST!$I42</f>
        <v>1.25E-05</v>
      </c>
      <c r="F28" s="131">
        <f>LIST!$I43</f>
        <v>6.25E-06</v>
      </c>
      <c r="G28" s="131">
        <f>LIST!I44</f>
        <v>3.125E-06</v>
      </c>
      <c r="H28" s="131">
        <f>LIST!$I45</f>
        <v>1.5625E-06</v>
      </c>
      <c r="I28" s="131">
        <f>LIST!$I46</f>
        <v>7.8125E-07</v>
      </c>
      <c r="J28" s="131">
        <f>LIST!$I47</f>
        <v>3.90625E-07</v>
      </c>
      <c r="K28" s="131">
        <f>LIST!$I48</f>
        <v>1.953125E-07</v>
      </c>
      <c r="L28" s="131">
        <f>LIST!$I49</f>
        <v>9.765625E-08</v>
      </c>
      <c r="M28" s="323">
        <v>313</v>
      </c>
      <c r="N28" s="325" t="s">
        <v>3</v>
      </c>
    </row>
    <row r="29" spans="1:14" ht="21.75" customHeight="1" thickBot="1">
      <c r="A29" s="121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1"/>
      <c r="N29" s="326" t="s">
        <v>189</v>
      </c>
    </row>
    <row r="30" spans="1:14" ht="15" customHeight="1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331"/>
    </row>
    <row r="31" spans="1:14" ht="15" customHeight="1" thickBot="1">
      <c r="A31" s="296"/>
      <c r="B31" s="1"/>
      <c r="C31" s="1"/>
      <c r="D31" s="1"/>
      <c r="E31" s="1"/>
      <c r="F31" s="1"/>
      <c r="G31" s="1"/>
      <c r="H31" s="1"/>
      <c r="I31" s="1"/>
      <c r="J31" s="1"/>
      <c r="K31" s="122"/>
      <c r="L31" s="122"/>
      <c r="M31" s="122"/>
      <c r="N31" s="331"/>
    </row>
    <row r="32" spans="1:14" ht="15" customHeight="1" thickBot="1">
      <c r="A32" s="121"/>
      <c r="B32" s="1"/>
      <c r="C32" s="352" t="s">
        <v>178</v>
      </c>
      <c r="D32" s="609" t="s">
        <v>179</v>
      </c>
      <c r="E32" s="610"/>
      <c r="F32" s="610"/>
      <c r="G32" s="610"/>
      <c r="H32" s="611"/>
      <c r="I32" s="1"/>
      <c r="J32" s="1"/>
      <c r="K32" s="122"/>
      <c r="L32" s="122"/>
      <c r="M32" s="122"/>
      <c r="N32" s="331"/>
    </row>
    <row r="33" spans="2:10" ht="15" customHeight="1">
      <c r="B33" s="1"/>
      <c r="C33" s="353">
        <v>1</v>
      </c>
      <c r="D33" s="612" t="s">
        <v>214</v>
      </c>
      <c r="E33" s="613"/>
      <c r="F33" s="613"/>
      <c r="G33" s="613"/>
      <c r="H33" s="614"/>
      <c r="I33" s="1"/>
      <c r="J33" s="1"/>
    </row>
    <row r="34" spans="2:10" ht="15" customHeight="1">
      <c r="B34" s="1"/>
      <c r="C34" s="354">
        <v>2</v>
      </c>
      <c r="D34" s="606" t="s">
        <v>215</v>
      </c>
      <c r="E34" s="607"/>
      <c r="F34" s="607"/>
      <c r="G34" s="607"/>
      <c r="H34" s="608"/>
      <c r="I34" s="1"/>
      <c r="J34" s="1"/>
    </row>
    <row r="35" spans="2:10" ht="15" customHeight="1">
      <c r="B35" s="1"/>
      <c r="C35" s="354">
        <v>3</v>
      </c>
      <c r="D35" s="606" t="s">
        <v>114</v>
      </c>
      <c r="E35" s="607"/>
      <c r="F35" s="607"/>
      <c r="G35" s="607"/>
      <c r="H35" s="608"/>
      <c r="I35" s="1"/>
      <c r="J35" s="1"/>
    </row>
    <row r="36" spans="2:10" ht="15" customHeight="1">
      <c r="B36" s="1"/>
      <c r="C36" s="354">
        <v>4</v>
      </c>
      <c r="D36" s="606" t="s">
        <v>115</v>
      </c>
      <c r="E36" s="607"/>
      <c r="F36" s="607"/>
      <c r="G36" s="607"/>
      <c r="H36" s="608"/>
      <c r="I36" s="1"/>
      <c r="J36" s="1"/>
    </row>
    <row r="37" spans="2:10" ht="15" customHeight="1">
      <c r="B37" s="1"/>
      <c r="C37" s="1"/>
      <c r="D37" s="1"/>
      <c r="E37" s="1"/>
      <c r="F37" s="1"/>
      <c r="G37" s="1"/>
      <c r="H37" s="1"/>
      <c r="I37" s="1"/>
      <c r="J37" s="1"/>
    </row>
    <row r="38" ht="15" customHeight="1">
      <c r="F38" s="61"/>
    </row>
  </sheetData>
  <sheetProtection/>
  <mergeCells count="5">
    <mergeCell ref="D36:H36"/>
    <mergeCell ref="D32:H32"/>
    <mergeCell ref="D33:H33"/>
    <mergeCell ref="D34:H34"/>
    <mergeCell ref="D35:H35"/>
  </mergeCells>
  <printOptions gridLines="1"/>
  <pageMargins left="0.75" right="0.75" top="1" bottom="1" header="0.5" footer="0.5"/>
  <pageSetup fitToHeight="1" fitToWidth="1" horizontalDpi="300" verticalDpi="300" orientation="landscape" scale="50"/>
  <headerFooter alignWithMargins="0">
    <oddHeader>&amp;LBG1Luc Agonist Comprehensive Data Reporting Sheet&amp;R&amp;D</oddHeader>
    <oddFooter>&amp;L&amp;A&amp;C&amp;F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H1" sqref="H1"/>
    </sheetView>
  </sheetViews>
  <sheetFormatPr defaultColWidth="8.8515625" defaultRowHeight="15" customHeight="1"/>
  <cols>
    <col min="1" max="1" width="6.421875" style="136" customWidth="1"/>
    <col min="2" max="5" width="15.7109375" style="134" customWidth="1"/>
    <col min="6" max="6" width="14.8515625" style="134" customWidth="1"/>
    <col min="7" max="7" width="15.7109375" style="134" customWidth="1"/>
    <col min="8" max="8" width="15.28125" style="134" customWidth="1"/>
    <col min="9" max="9" width="16.00390625" style="134" customWidth="1"/>
    <col min="10" max="10" width="14.7109375" style="134" customWidth="1"/>
    <col min="11" max="11" width="15.8515625" style="134" customWidth="1"/>
    <col min="12" max="13" width="15.7109375" style="134" customWidth="1"/>
    <col min="14" max="14" width="29.00390625" style="332" bestFit="1" customWidth="1"/>
    <col min="15" max="16384" width="8.8515625" style="66" customWidth="1"/>
  </cols>
  <sheetData>
    <row r="1" spans="1:14" s="65" customFormat="1" ht="15" customHeight="1" thickBot="1">
      <c r="A1" s="282"/>
      <c r="B1" s="283"/>
      <c r="C1" s="283"/>
      <c r="D1" s="283"/>
      <c r="E1" s="31" t="s">
        <v>113</v>
      </c>
      <c r="F1" s="32" t="str">
        <f>'Compound Tracking'!E1</f>
        <v>Enter Plate Identification Here</v>
      </c>
      <c r="G1" s="33"/>
      <c r="H1" s="34" t="s">
        <v>173</v>
      </c>
      <c r="I1" s="284">
        <f>'Compound Tracking'!G10</f>
        <v>40909</v>
      </c>
      <c r="J1" s="283"/>
      <c r="K1" s="283"/>
      <c r="L1" s="283"/>
      <c r="M1" s="283"/>
      <c r="N1" s="331"/>
    </row>
    <row r="2" spans="1:14" ht="15" customHeight="1">
      <c r="A2" s="121"/>
      <c r="B2" s="122"/>
      <c r="C2" s="122"/>
      <c r="D2" s="122"/>
      <c r="E2" s="122"/>
      <c r="G2" s="355" t="s">
        <v>6</v>
      </c>
      <c r="H2" s="122"/>
      <c r="I2" s="122"/>
      <c r="J2" s="122"/>
      <c r="K2" s="122"/>
      <c r="L2" s="122"/>
      <c r="M2" s="122"/>
      <c r="N2" s="331"/>
    </row>
    <row r="3" spans="1:14" ht="15" customHeight="1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331"/>
    </row>
    <row r="4" spans="1:14" ht="15" customHeight="1">
      <c r="A4" s="121"/>
      <c r="B4" s="123" t="s">
        <v>71</v>
      </c>
      <c r="C4" s="123" t="s">
        <v>72</v>
      </c>
      <c r="D4" s="123" t="s">
        <v>73</v>
      </c>
      <c r="E4" s="123" t="s">
        <v>74</v>
      </c>
      <c r="F4" s="123" t="s">
        <v>75</v>
      </c>
      <c r="G4" s="123" t="s">
        <v>76</v>
      </c>
      <c r="H4" s="123" t="s">
        <v>77</v>
      </c>
      <c r="I4" s="123" t="s">
        <v>78</v>
      </c>
      <c r="J4" s="123" t="s">
        <v>79</v>
      </c>
      <c r="K4" s="123" t="s">
        <v>80</v>
      </c>
      <c r="L4" s="123" t="s">
        <v>81</v>
      </c>
      <c r="M4" s="123" t="s">
        <v>82</v>
      </c>
      <c r="N4" s="331" t="s">
        <v>15</v>
      </c>
    </row>
    <row r="5" spans="1:14" ht="15" customHeight="1" thickBot="1">
      <c r="A5" s="121"/>
      <c r="B5" s="122"/>
      <c r="C5" s="122"/>
      <c r="D5" s="122"/>
      <c r="E5" s="122"/>
      <c r="F5" s="122"/>
      <c r="G5" s="122"/>
      <c r="H5" s="122"/>
      <c r="I5" s="122"/>
      <c r="J5" s="122" t="s">
        <v>249</v>
      </c>
      <c r="K5" s="122"/>
      <c r="L5" s="122"/>
      <c r="M5" s="122"/>
      <c r="N5" s="331"/>
    </row>
    <row r="6" spans="1:14" ht="21.75" customHeight="1">
      <c r="A6" s="121"/>
      <c r="B6" s="289" t="str">
        <f>LIST!B3</f>
        <v>Chemical 1</v>
      </c>
      <c r="C6" s="289" t="str">
        <f>LIST!B3</f>
        <v>Chemical 1</v>
      </c>
      <c r="D6" s="289" t="str">
        <f>LIST!B3</f>
        <v>Chemical 1</v>
      </c>
      <c r="E6" s="289" t="str">
        <f>LIST!B3</f>
        <v>Chemical 1</v>
      </c>
      <c r="F6" s="289" t="str">
        <f>LIST!B3</f>
        <v>Chemical 1</v>
      </c>
      <c r="G6" s="289" t="str">
        <f>LIST!B3</f>
        <v>Chemical 1</v>
      </c>
      <c r="H6" s="289" t="str">
        <f>LIST!B3</f>
        <v>Chemical 1</v>
      </c>
      <c r="I6" s="289" t="str">
        <f>LIST!B3</f>
        <v>Chemical 1</v>
      </c>
      <c r="J6" s="289" t="str">
        <f>LIST!B3</f>
        <v>Chemical 1</v>
      </c>
      <c r="K6" s="289" t="str">
        <f>LIST!B3</f>
        <v>Chemical 1</v>
      </c>
      <c r="L6" s="289" t="str">
        <f>LIST!B3</f>
        <v>Chemical 1</v>
      </c>
      <c r="M6" s="298" t="str">
        <f>LIST!$B$14</f>
        <v>DMSO control</v>
      </c>
      <c r="N6" s="335" t="s">
        <v>13</v>
      </c>
    </row>
    <row r="7" spans="1:14" ht="21.75" customHeight="1" thickBot="1">
      <c r="A7" s="121" t="s">
        <v>17</v>
      </c>
      <c r="B7" s="290">
        <f>LIST!C3</f>
        <v>10</v>
      </c>
      <c r="C7" s="290">
        <f>LIST!C4</f>
        <v>2</v>
      </c>
      <c r="D7" s="290">
        <f>LIST!C5</f>
        <v>0.4</v>
      </c>
      <c r="E7" s="290">
        <f>LIST!C6</f>
        <v>0.08</v>
      </c>
      <c r="F7" s="290">
        <f>LIST!$C7</f>
        <v>0.016</v>
      </c>
      <c r="G7" s="290">
        <f>LIST!$C8</f>
        <v>0.0032</v>
      </c>
      <c r="H7" s="290">
        <f>LIST!$C9</f>
        <v>0.00064</v>
      </c>
      <c r="I7" s="290">
        <f>LIST!$C10</f>
        <v>0.00012800000000000002</v>
      </c>
      <c r="J7" s="290">
        <f>LIST!$C11</f>
        <v>2.5600000000000006E-05</v>
      </c>
      <c r="K7" s="290">
        <f>LIST!$C12</f>
        <v>5.120000000000001E-06</v>
      </c>
      <c r="L7" s="290">
        <f>LIST!$C13</f>
        <v>1.0240000000000003E-06</v>
      </c>
      <c r="M7" s="500">
        <v>0.01</v>
      </c>
      <c r="N7" s="325" t="s">
        <v>3</v>
      </c>
    </row>
    <row r="8" spans="1:14" ht="21.75" customHeight="1" thickBot="1">
      <c r="A8" s="121"/>
      <c r="B8" s="391">
        <v>1</v>
      </c>
      <c r="C8" s="391">
        <v>1</v>
      </c>
      <c r="D8" s="391">
        <v>1</v>
      </c>
      <c r="E8" s="391">
        <v>1</v>
      </c>
      <c r="F8" s="391">
        <v>1</v>
      </c>
      <c r="G8" s="391">
        <v>1</v>
      </c>
      <c r="H8" s="391">
        <v>1</v>
      </c>
      <c r="I8" s="391">
        <v>1</v>
      </c>
      <c r="J8" s="391">
        <v>1</v>
      </c>
      <c r="K8" s="391">
        <v>1</v>
      </c>
      <c r="L8" s="391">
        <v>1</v>
      </c>
      <c r="M8" s="392">
        <v>1</v>
      </c>
      <c r="N8" s="336" t="s">
        <v>7</v>
      </c>
    </row>
    <row r="9" spans="1:14" ht="21.75" customHeight="1">
      <c r="A9" s="121"/>
      <c r="B9" s="291" t="str">
        <f>'Compound Tracking'!C15</f>
        <v>Chemical 1</v>
      </c>
      <c r="C9" s="291" t="str">
        <f>'Compound Tracking'!C15</f>
        <v>Chemical 1</v>
      </c>
      <c r="D9" s="291" t="str">
        <f>'Compound Tracking'!C15</f>
        <v>Chemical 1</v>
      </c>
      <c r="E9" s="291" t="str">
        <f>'Compound Tracking'!C15</f>
        <v>Chemical 1</v>
      </c>
      <c r="F9" s="291" t="str">
        <f>'Compound Tracking'!C15</f>
        <v>Chemical 1</v>
      </c>
      <c r="G9" s="291" t="str">
        <f>'Compound Tracking'!C15</f>
        <v>Chemical 1</v>
      </c>
      <c r="H9" s="291" t="str">
        <f>'Compound Tracking'!C15</f>
        <v>Chemical 1</v>
      </c>
      <c r="I9" s="291" t="str">
        <f>'Compound Tracking'!C15</f>
        <v>Chemical 1</v>
      </c>
      <c r="J9" s="291" t="str">
        <f>'Compound Tracking'!C15</f>
        <v>Chemical 1</v>
      </c>
      <c r="K9" s="291" t="str">
        <f>'Compound Tracking'!C15</f>
        <v>Chemical 1</v>
      </c>
      <c r="L9" s="333" t="str">
        <f>'Compound Tracking'!C15</f>
        <v>Chemical 1</v>
      </c>
      <c r="M9" s="298" t="str">
        <f>LIST!$B$14</f>
        <v>DMSO control</v>
      </c>
      <c r="N9" s="335" t="s">
        <v>13</v>
      </c>
    </row>
    <row r="10" spans="1:14" ht="21.75" customHeight="1" thickBot="1">
      <c r="A10" s="121" t="s">
        <v>18</v>
      </c>
      <c r="B10" s="290">
        <f>LIST!C15</f>
        <v>10</v>
      </c>
      <c r="C10" s="290">
        <f>LIST!C16</f>
        <v>2</v>
      </c>
      <c r="D10" s="290">
        <f>LIST!C17</f>
        <v>0.4</v>
      </c>
      <c r="E10" s="290">
        <f>LIST!C18</f>
        <v>0.08</v>
      </c>
      <c r="F10" s="290">
        <f>LIST!$C19</f>
        <v>0.016</v>
      </c>
      <c r="G10" s="290">
        <f>LIST!$C20</f>
        <v>0.0032</v>
      </c>
      <c r="H10" s="290">
        <f>LIST!$C21</f>
        <v>0.00064</v>
      </c>
      <c r="I10" s="290">
        <f>LIST!$C22</f>
        <v>0.00012800000000000002</v>
      </c>
      <c r="J10" s="290">
        <f>LIST!$C23</f>
        <v>2.5600000000000006E-05</v>
      </c>
      <c r="K10" s="290">
        <f>LIST!$C24</f>
        <v>5.120000000000001E-06</v>
      </c>
      <c r="L10" s="290">
        <f>LIST!$C25</f>
        <v>1.0240000000000003E-06</v>
      </c>
      <c r="M10" s="500">
        <v>0.01</v>
      </c>
      <c r="N10" s="325" t="s">
        <v>3</v>
      </c>
    </row>
    <row r="11" spans="1:14" s="44" customFormat="1" ht="21.75" customHeight="1" thickBot="1">
      <c r="A11" s="292"/>
      <c r="B11" s="393">
        <v>1</v>
      </c>
      <c r="C11" s="393">
        <v>1</v>
      </c>
      <c r="D11" s="393">
        <v>1</v>
      </c>
      <c r="E11" s="393">
        <v>1</v>
      </c>
      <c r="F11" s="393">
        <v>1</v>
      </c>
      <c r="G11" s="393">
        <v>1</v>
      </c>
      <c r="H11" s="393">
        <v>1</v>
      </c>
      <c r="I11" s="393">
        <v>1</v>
      </c>
      <c r="J11" s="393">
        <v>1</v>
      </c>
      <c r="K11" s="393">
        <v>1</v>
      </c>
      <c r="L11" s="393">
        <v>1</v>
      </c>
      <c r="M11" s="392">
        <v>1</v>
      </c>
      <c r="N11" s="367" t="s">
        <v>7</v>
      </c>
    </row>
    <row r="12" spans="1:14" ht="21.75" customHeight="1">
      <c r="A12" s="121"/>
      <c r="B12" s="279" t="str">
        <f>'Compound Tracking'!C15</f>
        <v>Chemical 1</v>
      </c>
      <c r="C12" s="279" t="str">
        <f>'Compound Tracking'!C15</f>
        <v>Chemical 1</v>
      </c>
      <c r="D12" s="279" t="str">
        <f>'Compound Tracking'!C15</f>
        <v>Chemical 1</v>
      </c>
      <c r="E12" s="279" t="str">
        <f>'Compound Tracking'!C15</f>
        <v>Chemical 1</v>
      </c>
      <c r="F12" s="279" t="str">
        <f>'Compound Tracking'!C15</f>
        <v>Chemical 1</v>
      </c>
      <c r="G12" s="279" t="str">
        <f>'Compound Tracking'!C15</f>
        <v>Chemical 1</v>
      </c>
      <c r="H12" s="279" t="str">
        <f>'Compound Tracking'!C15</f>
        <v>Chemical 1</v>
      </c>
      <c r="I12" s="279" t="str">
        <f>'Compound Tracking'!C15</f>
        <v>Chemical 1</v>
      </c>
      <c r="J12" s="279" t="str">
        <f>'Compound Tracking'!C15</f>
        <v>Chemical 1</v>
      </c>
      <c r="K12" s="279" t="str">
        <f>'Compound Tracking'!C15</f>
        <v>Chemical 1</v>
      </c>
      <c r="L12" s="333" t="str">
        <f>'Compound Tracking'!C15</f>
        <v>Chemical 1</v>
      </c>
      <c r="M12" s="298" t="str">
        <f>LIST!$B$14</f>
        <v>DMSO control</v>
      </c>
      <c r="N12" s="335" t="s">
        <v>13</v>
      </c>
    </row>
    <row r="13" spans="1:16" ht="21.75" customHeight="1" thickBot="1">
      <c r="A13" s="121" t="s">
        <v>19</v>
      </c>
      <c r="B13" s="290">
        <f>LIST!C27</f>
        <v>10</v>
      </c>
      <c r="C13" s="290">
        <f>LIST!C28</f>
        <v>2</v>
      </c>
      <c r="D13" s="290">
        <f>LIST!C29</f>
        <v>0.4</v>
      </c>
      <c r="E13" s="290">
        <f>LIST!C30</f>
        <v>0.08</v>
      </c>
      <c r="F13" s="290">
        <f>LIST!C31</f>
        <v>0.016</v>
      </c>
      <c r="G13" s="290">
        <f>LIST!C32</f>
        <v>0.0032</v>
      </c>
      <c r="H13" s="290">
        <f>LIST!C33</f>
        <v>0.00064</v>
      </c>
      <c r="I13" s="290">
        <f>LIST!C34</f>
        <v>0.00012800000000000002</v>
      </c>
      <c r="J13" s="290">
        <f>LIST!C35</f>
        <v>2.5600000000000006E-05</v>
      </c>
      <c r="K13" s="290">
        <f>LIST!C36</f>
        <v>5.120000000000001E-06</v>
      </c>
      <c r="L13" s="290">
        <f>LIST!C37</f>
        <v>1.0240000000000003E-06</v>
      </c>
      <c r="M13" s="501">
        <v>0.01</v>
      </c>
      <c r="N13" s="325" t="s">
        <v>3</v>
      </c>
      <c r="P13" s="297"/>
    </row>
    <row r="14" spans="1:14" s="44" customFormat="1" ht="21.75" customHeight="1" thickBot="1">
      <c r="A14" s="292"/>
      <c r="B14" s="393">
        <v>1</v>
      </c>
      <c r="C14" s="393">
        <v>1</v>
      </c>
      <c r="D14" s="393">
        <v>1</v>
      </c>
      <c r="E14" s="393">
        <v>1</v>
      </c>
      <c r="F14" s="393">
        <v>1</v>
      </c>
      <c r="G14" s="393">
        <v>1</v>
      </c>
      <c r="H14" s="393">
        <v>1</v>
      </c>
      <c r="I14" s="393">
        <v>1</v>
      </c>
      <c r="J14" s="393">
        <v>1</v>
      </c>
      <c r="K14" s="393">
        <v>1</v>
      </c>
      <c r="L14" s="393">
        <v>1</v>
      </c>
      <c r="M14" s="394">
        <v>1</v>
      </c>
      <c r="N14" s="367" t="s">
        <v>7</v>
      </c>
    </row>
    <row r="15" spans="1:14" ht="21.75" customHeight="1">
      <c r="A15" s="121"/>
      <c r="B15" s="293" t="str">
        <f>'Compound Tracking'!C16</f>
        <v>Chemical 2</v>
      </c>
      <c r="C15" s="293" t="str">
        <f>'Compound Tracking'!C16</f>
        <v>Chemical 2</v>
      </c>
      <c r="D15" s="293" t="str">
        <f>'Compound Tracking'!C16</f>
        <v>Chemical 2</v>
      </c>
      <c r="E15" s="293" t="str">
        <f>'Compound Tracking'!C16</f>
        <v>Chemical 2</v>
      </c>
      <c r="F15" s="293" t="str">
        <f>'Compound Tracking'!C16</f>
        <v>Chemical 2</v>
      </c>
      <c r="G15" s="293" t="str">
        <f>'Compound Tracking'!C16</f>
        <v>Chemical 2</v>
      </c>
      <c r="H15" s="293" t="str">
        <f>'Compound Tracking'!C16</f>
        <v>Chemical 2</v>
      </c>
      <c r="I15" s="293" t="str">
        <f>'Compound Tracking'!C16</f>
        <v>Chemical 2</v>
      </c>
      <c r="J15" s="293" t="str">
        <f>'Compound Tracking'!C16</f>
        <v>Chemical 2</v>
      </c>
      <c r="K15" s="293" t="str">
        <f>'Compound Tracking'!C16</f>
        <v>Chemical 2</v>
      </c>
      <c r="L15" s="368" t="str">
        <f>'Compound Tracking'!C16</f>
        <v>Chemical 2</v>
      </c>
      <c r="M15" s="298" t="str">
        <f>LIST!$B$14</f>
        <v>DMSO control</v>
      </c>
      <c r="N15" s="335" t="s">
        <v>13</v>
      </c>
    </row>
    <row r="16" spans="1:14" ht="21.75" customHeight="1" thickBot="1">
      <c r="A16" s="121" t="s">
        <v>184</v>
      </c>
      <c r="B16" s="294">
        <f>LIST!$C39</f>
        <v>10</v>
      </c>
      <c r="C16" s="294">
        <f>LIST!$C40</f>
        <v>2</v>
      </c>
      <c r="D16" s="294">
        <f>LIST!$C41</f>
        <v>0.4</v>
      </c>
      <c r="E16" s="294">
        <f>LIST!$C42</f>
        <v>0.08</v>
      </c>
      <c r="F16" s="294">
        <f>LIST!$C43</f>
        <v>0.016</v>
      </c>
      <c r="G16" s="294">
        <f>LIST!$C44</f>
        <v>0.0032</v>
      </c>
      <c r="H16" s="294">
        <f>LIST!$C45</f>
        <v>0.00064</v>
      </c>
      <c r="I16" s="294">
        <f>LIST!$C46</f>
        <v>0.00012800000000000002</v>
      </c>
      <c r="J16" s="294">
        <f>LIST!$C47</f>
        <v>2.5600000000000006E-05</v>
      </c>
      <c r="K16" s="294">
        <f>LIST!$C48</f>
        <v>5.120000000000001E-06</v>
      </c>
      <c r="L16" s="294">
        <f>LIST!$C49</f>
        <v>1.0240000000000003E-06</v>
      </c>
      <c r="M16" s="501">
        <v>0.01</v>
      </c>
      <c r="N16" s="325" t="s">
        <v>3</v>
      </c>
    </row>
    <row r="17" spans="1:15" s="44" customFormat="1" ht="21.75" customHeight="1" thickBot="1">
      <c r="A17" s="292"/>
      <c r="B17" s="395">
        <v>1</v>
      </c>
      <c r="C17" s="395">
        <v>1</v>
      </c>
      <c r="D17" s="395">
        <v>1</v>
      </c>
      <c r="E17" s="395">
        <v>1</v>
      </c>
      <c r="F17" s="395">
        <v>1</v>
      </c>
      <c r="G17" s="395">
        <v>1</v>
      </c>
      <c r="H17" s="395">
        <v>1</v>
      </c>
      <c r="I17" s="395">
        <v>1</v>
      </c>
      <c r="J17" s="395">
        <v>1</v>
      </c>
      <c r="K17" s="395">
        <v>1</v>
      </c>
      <c r="L17" s="395">
        <v>1</v>
      </c>
      <c r="M17" s="394">
        <v>1</v>
      </c>
      <c r="N17" s="367" t="s">
        <v>7</v>
      </c>
      <c r="O17" s="334"/>
    </row>
    <row r="18" spans="1:14" ht="21.75" customHeight="1">
      <c r="A18" s="121"/>
      <c r="B18" s="293" t="str">
        <f>'Compound Tracking'!C16</f>
        <v>Chemical 2</v>
      </c>
      <c r="C18" s="293" t="str">
        <f>'Compound Tracking'!C16</f>
        <v>Chemical 2</v>
      </c>
      <c r="D18" s="293" t="str">
        <f>'Compound Tracking'!C16</f>
        <v>Chemical 2</v>
      </c>
      <c r="E18" s="293" t="str">
        <f>'Compound Tracking'!C16</f>
        <v>Chemical 2</v>
      </c>
      <c r="F18" s="293" t="str">
        <f>'Compound Tracking'!C16</f>
        <v>Chemical 2</v>
      </c>
      <c r="G18" s="293" t="str">
        <f>'Compound Tracking'!C16</f>
        <v>Chemical 2</v>
      </c>
      <c r="H18" s="293" t="str">
        <f>'Compound Tracking'!C16</f>
        <v>Chemical 2</v>
      </c>
      <c r="I18" s="293" t="str">
        <f>'Compound Tracking'!C16</f>
        <v>Chemical 2</v>
      </c>
      <c r="J18" s="293" t="str">
        <f>'Compound Tracking'!C16</f>
        <v>Chemical 2</v>
      </c>
      <c r="K18" s="293" t="str">
        <f>'Compound Tracking'!C16</f>
        <v>Chemical 2</v>
      </c>
      <c r="L18" s="293" t="str">
        <f>'Compound Tracking'!C16</f>
        <v>Chemical 2</v>
      </c>
      <c r="M18" s="299" t="str">
        <f>LIST!$H26</f>
        <v>Methoxychlor</v>
      </c>
      <c r="N18" s="335" t="s">
        <v>13</v>
      </c>
    </row>
    <row r="19" spans="1:14" ht="21.75" customHeight="1" thickBot="1">
      <c r="A19" s="121" t="s">
        <v>185</v>
      </c>
      <c r="B19" s="294">
        <f>LIST!$I3</f>
        <v>10</v>
      </c>
      <c r="C19" s="294">
        <f>LIST!$I4</f>
        <v>2</v>
      </c>
      <c r="D19" s="294">
        <f>LIST!$I5</f>
        <v>0.4</v>
      </c>
      <c r="E19" s="294">
        <f>LIST!I6</f>
        <v>0.08</v>
      </c>
      <c r="F19" s="294">
        <f>LIST!$I7</f>
        <v>0.016</v>
      </c>
      <c r="G19" s="294">
        <f>LIST!$I8</f>
        <v>0.0032</v>
      </c>
      <c r="H19" s="294">
        <f>LIST!$I9</f>
        <v>0.00064</v>
      </c>
      <c r="I19" s="294">
        <f>LIST!$I10</f>
        <v>0.00012800000000000002</v>
      </c>
      <c r="J19" s="294">
        <f>LIST!$I11</f>
        <v>2.5600000000000006E-05</v>
      </c>
      <c r="K19" s="294">
        <f>LIST!$I12</f>
        <v>5.120000000000001E-06</v>
      </c>
      <c r="L19" s="294">
        <f>LIST!$I13</f>
        <v>1.0240000000000003E-06</v>
      </c>
      <c r="M19" s="502">
        <v>313</v>
      </c>
      <c r="N19" s="325" t="s">
        <v>3</v>
      </c>
    </row>
    <row r="20" spans="1:14" s="44" customFormat="1" ht="21.75" customHeight="1" thickBot="1">
      <c r="A20" s="292"/>
      <c r="B20" s="395">
        <v>1</v>
      </c>
      <c r="C20" s="395">
        <v>1</v>
      </c>
      <c r="D20" s="395">
        <v>1</v>
      </c>
      <c r="E20" s="395">
        <v>1</v>
      </c>
      <c r="F20" s="395">
        <v>1</v>
      </c>
      <c r="G20" s="395">
        <v>1</v>
      </c>
      <c r="H20" s="395">
        <v>1</v>
      </c>
      <c r="I20" s="395">
        <v>1</v>
      </c>
      <c r="J20" s="395">
        <v>1</v>
      </c>
      <c r="K20" s="395">
        <v>1</v>
      </c>
      <c r="L20" s="395">
        <v>1</v>
      </c>
      <c r="M20" s="396">
        <v>1</v>
      </c>
      <c r="N20" s="367" t="s">
        <v>7</v>
      </c>
    </row>
    <row r="21" spans="1:14" ht="21.75" customHeight="1">
      <c r="A21" s="121"/>
      <c r="B21" s="293" t="str">
        <f>'Compound Tracking'!C16</f>
        <v>Chemical 2</v>
      </c>
      <c r="C21" s="293" t="str">
        <f>'Compound Tracking'!C16</f>
        <v>Chemical 2</v>
      </c>
      <c r="D21" s="293" t="str">
        <f>'Compound Tracking'!C16</f>
        <v>Chemical 2</v>
      </c>
      <c r="E21" s="293" t="str">
        <f>'Compound Tracking'!C16</f>
        <v>Chemical 2</v>
      </c>
      <c r="F21" s="293" t="str">
        <f>'Compound Tracking'!C16</f>
        <v>Chemical 2</v>
      </c>
      <c r="G21" s="293" t="str">
        <f>'Compound Tracking'!C16</f>
        <v>Chemical 2</v>
      </c>
      <c r="H21" s="293" t="str">
        <f>'Compound Tracking'!C16</f>
        <v>Chemical 2</v>
      </c>
      <c r="I21" s="293" t="str">
        <f>'Compound Tracking'!C16</f>
        <v>Chemical 2</v>
      </c>
      <c r="J21" s="293" t="str">
        <f>'Compound Tracking'!C16</f>
        <v>Chemical 2</v>
      </c>
      <c r="K21" s="293" t="str">
        <f>'Compound Tracking'!C16</f>
        <v>Chemical 2</v>
      </c>
      <c r="L21" s="293" t="str">
        <f>'Compound Tracking'!C16</f>
        <v>Chemical 2</v>
      </c>
      <c r="M21" s="299" t="str">
        <f>LIST!$H26</f>
        <v>Methoxychlor</v>
      </c>
      <c r="N21" s="335" t="s">
        <v>13</v>
      </c>
    </row>
    <row r="22" spans="1:14" ht="21.75" customHeight="1" thickBot="1">
      <c r="A22" s="121" t="s">
        <v>186</v>
      </c>
      <c r="B22" s="294">
        <f>LIST!$I15</f>
        <v>10</v>
      </c>
      <c r="C22" s="294">
        <f>LIST!$I16</f>
        <v>2</v>
      </c>
      <c r="D22" s="294">
        <f>LIST!$I17</f>
        <v>0.4</v>
      </c>
      <c r="E22" s="294">
        <f>LIST!$I18</f>
        <v>0.08</v>
      </c>
      <c r="F22" s="294">
        <f>LIST!$I19</f>
        <v>0.016</v>
      </c>
      <c r="G22" s="294">
        <f>LIST!$I20</f>
        <v>0.0032</v>
      </c>
      <c r="H22" s="294">
        <f>LIST!$I21</f>
        <v>0.00064</v>
      </c>
      <c r="I22" s="294">
        <f>LIST!$I22</f>
        <v>0.00012800000000000002</v>
      </c>
      <c r="J22" s="294">
        <f>LIST!$I23</f>
        <v>2.5600000000000006E-05</v>
      </c>
      <c r="K22" s="294">
        <f>LIST!$I24</f>
        <v>5.120000000000001E-06</v>
      </c>
      <c r="L22" s="294">
        <f>LIST!$I25</f>
        <v>1.0240000000000003E-06</v>
      </c>
      <c r="M22" s="502">
        <v>313</v>
      </c>
      <c r="N22" s="325" t="s">
        <v>3</v>
      </c>
    </row>
    <row r="23" spans="1:14" s="44" customFormat="1" ht="21.75" customHeight="1" thickBot="1">
      <c r="A23" s="292"/>
      <c r="B23" s="395">
        <v>1</v>
      </c>
      <c r="C23" s="395">
        <v>1</v>
      </c>
      <c r="D23" s="395">
        <v>1</v>
      </c>
      <c r="E23" s="395">
        <v>1</v>
      </c>
      <c r="F23" s="395">
        <v>1</v>
      </c>
      <c r="G23" s="395">
        <v>1</v>
      </c>
      <c r="H23" s="395">
        <v>1</v>
      </c>
      <c r="I23" s="395">
        <v>1</v>
      </c>
      <c r="J23" s="395">
        <v>1</v>
      </c>
      <c r="K23" s="395">
        <v>1</v>
      </c>
      <c r="L23" s="395">
        <v>1</v>
      </c>
      <c r="M23" s="396">
        <v>1</v>
      </c>
      <c r="N23" s="367" t="s">
        <v>7</v>
      </c>
    </row>
    <row r="24" spans="1:14" ht="21.75" customHeight="1">
      <c r="A24" s="121"/>
      <c r="B24" s="128" t="str">
        <f>LIST!$H27</f>
        <v>E2 Replicate 1</v>
      </c>
      <c r="C24" s="128" t="str">
        <f>LIST!$H27</f>
        <v>E2 Replicate 1</v>
      </c>
      <c r="D24" s="128" t="str">
        <f>LIST!$H27</f>
        <v>E2 Replicate 1</v>
      </c>
      <c r="E24" s="128" t="str">
        <f>LIST!$H27</f>
        <v>E2 Replicate 1</v>
      </c>
      <c r="F24" s="128" t="str">
        <f>LIST!$H27</f>
        <v>E2 Replicate 1</v>
      </c>
      <c r="G24" s="128" t="str">
        <f>LIST!$H27</f>
        <v>E2 Replicate 1</v>
      </c>
      <c r="H24" s="128" t="str">
        <f>LIST!$H27</f>
        <v>E2 Replicate 1</v>
      </c>
      <c r="I24" s="128" t="str">
        <f>LIST!$H27</f>
        <v>E2 Replicate 1</v>
      </c>
      <c r="J24" s="128" t="str">
        <f>LIST!$H27</f>
        <v>E2 Replicate 1</v>
      </c>
      <c r="K24" s="128" t="str">
        <f>LIST!$H27</f>
        <v>E2 Replicate 1</v>
      </c>
      <c r="L24" s="128" t="str">
        <f>LIST!$H27</f>
        <v>E2 Replicate 1</v>
      </c>
      <c r="M24" s="299" t="str">
        <f>LIST!$H26</f>
        <v>Methoxychlor</v>
      </c>
      <c r="N24" s="335" t="s">
        <v>13</v>
      </c>
    </row>
    <row r="25" spans="1:14" ht="21.75" customHeight="1" thickBot="1">
      <c r="A25" s="121" t="s">
        <v>187</v>
      </c>
      <c r="B25" s="129">
        <f>LIST!$I27</f>
        <v>0.0001</v>
      </c>
      <c r="C25" s="129">
        <f>LIST!$I28</f>
        <v>5E-05</v>
      </c>
      <c r="D25" s="129">
        <f>LIST!$I29</f>
        <v>2.5E-05</v>
      </c>
      <c r="E25" s="129">
        <f>LIST!$I30</f>
        <v>1.25E-05</v>
      </c>
      <c r="F25" s="129">
        <f>LIST!I31</f>
        <v>6.25E-06</v>
      </c>
      <c r="G25" s="129">
        <f>LIST!$I32</f>
        <v>3.125E-06</v>
      </c>
      <c r="H25" s="129">
        <f>LIST!$I33</f>
        <v>1.5625E-06</v>
      </c>
      <c r="I25" s="129">
        <f>LIST!$I34</f>
        <v>7.8125E-07</v>
      </c>
      <c r="J25" s="129">
        <f>LIST!$I35</f>
        <v>3.90625E-07</v>
      </c>
      <c r="K25" s="129">
        <f>LIST!$I36</f>
        <v>1.953125E-07</v>
      </c>
      <c r="L25" s="129">
        <f>LIST!$I37</f>
        <v>9.765625E-08</v>
      </c>
      <c r="M25" s="502">
        <v>313</v>
      </c>
      <c r="N25" s="325" t="s">
        <v>3</v>
      </c>
    </row>
    <row r="26" spans="1:14" s="44" customFormat="1" ht="21.75" customHeight="1" thickBot="1">
      <c r="A26" s="292"/>
      <c r="B26" s="397">
        <v>1</v>
      </c>
      <c r="C26" s="397">
        <v>1</v>
      </c>
      <c r="D26" s="397">
        <v>1</v>
      </c>
      <c r="E26" s="397">
        <v>1</v>
      </c>
      <c r="F26" s="397">
        <v>1</v>
      </c>
      <c r="G26" s="397">
        <v>1</v>
      </c>
      <c r="H26" s="397">
        <v>1</v>
      </c>
      <c r="I26" s="397">
        <v>1</v>
      </c>
      <c r="J26" s="397">
        <v>1</v>
      </c>
      <c r="K26" s="397">
        <v>1</v>
      </c>
      <c r="L26" s="397">
        <v>1</v>
      </c>
      <c r="M26" s="396">
        <v>1</v>
      </c>
      <c r="N26" s="367" t="s">
        <v>7</v>
      </c>
    </row>
    <row r="27" spans="1:14" ht="21.75" customHeight="1">
      <c r="A27" s="121"/>
      <c r="B27" s="130" t="str">
        <f>LIST!$H39</f>
        <v>E2 Replicate 2</v>
      </c>
      <c r="C27" s="130" t="str">
        <f>LIST!$H39</f>
        <v>E2 Replicate 2</v>
      </c>
      <c r="D27" s="130" t="str">
        <f>LIST!$H39</f>
        <v>E2 Replicate 2</v>
      </c>
      <c r="E27" s="130" t="str">
        <f>LIST!$H39</f>
        <v>E2 Replicate 2</v>
      </c>
      <c r="F27" s="130" t="str">
        <f>LIST!$H39</f>
        <v>E2 Replicate 2</v>
      </c>
      <c r="G27" s="130" t="str">
        <f>LIST!$H39</f>
        <v>E2 Replicate 2</v>
      </c>
      <c r="H27" s="130" t="str">
        <f>LIST!$H39</f>
        <v>E2 Replicate 2</v>
      </c>
      <c r="I27" s="130" t="str">
        <f>LIST!$H39</f>
        <v>E2 Replicate 2</v>
      </c>
      <c r="J27" s="130" t="str">
        <f>LIST!$H39</f>
        <v>E2 Replicate 2</v>
      </c>
      <c r="K27" s="130" t="str">
        <f>LIST!$H39</f>
        <v>E2 Replicate 2</v>
      </c>
      <c r="L27" s="130" t="str">
        <f>LIST!$H39</f>
        <v>E2 Replicate 2</v>
      </c>
      <c r="M27" s="299" t="str">
        <f>LIST!$H26</f>
        <v>Methoxychlor</v>
      </c>
      <c r="N27" s="335" t="s">
        <v>13</v>
      </c>
    </row>
    <row r="28" spans="1:14" ht="21.75" customHeight="1" thickBot="1">
      <c r="A28" s="121" t="s">
        <v>188</v>
      </c>
      <c r="B28" s="131">
        <f>LIST!$I39</f>
        <v>0.0001</v>
      </c>
      <c r="C28" s="131">
        <f>LIST!$I40</f>
        <v>5E-05</v>
      </c>
      <c r="D28" s="131">
        <f>LIST!$I41</f>
        <v>2.5E-05</v>
      </c>
      <c r="E28" s="131">
        <f>LIST!$I42</f>
        <v>1.25E-05</v>
      </c>
      <c r="F28" s="131">
        <f>LIST!$I43</f>
        <v>6.25E-06</v>
      </c>
      <c r="G28" s="131">
        <f>LIST!I44</f>
        <v>3.125E-06</v>
      </c>
      <c r="H28" s="131">
        <f>LIST!$I45</f>
        <v>1.5625E-06</v>
      </c>
      <c r="I28" s="131">
        <f>LIST!$I46</f>
        <v>7.8125E-07</v>
      </c>
      <c r="J28" s="131">
        <f>LIST!$I47</f>
        <v>3.90625E-07</v>
      </c>
      <c r="K28" s="131">
        <f>LIST!$I48</f>
        <v>1.953125E-07</v>
      </c>
      <c r="L28" s="131">
        <f>LIST!$I49</f>
        <v>9.765625E-08</v>
      </c>
      <c r="M28" s="502">
        <v>313</v>
      </c>
      <c r="N28" s="325" t="s">
        <v>3</v>
      </c>
    </row>
    <row r="29" spans="1:14" ht="21.75" customHeight="1" thickBot="1">
      <c r="A29" s="121"/>
      <c r="B29" s="398">
        <v>1</v>
      </c>
      <c r="C29" s="398">
        <v>1</v>
      </c>
      <c r="D29" s="398">
        <v>1</v>
      </c>
      <c r="E29" s="398">
        <v>1</v>
      </c>
      <c r="F29" s="398">
        <v>1</v>
      </c>
      <c r="G29" s="398">
        <v>1</v>
      </c>
      <c r="H29" s="398">
        <v>1</v>
      </c>
      <c r="I29" s="398">
        <v>1</v>
      </c>
      <c r="J29" s="398">
        <v>1</v>
      </c>
      <c r="K29" s="398">
        <v>1</v>
      </c>
      <c r="L29" s="398">
        <v>1</v>
      </c>
      <c r="M29" s="396">
        <v>1</v>
      </c>
      <c r="N29" s="367" t="s">
        <v>7</v>
      </c>
    </row>
    <row r="30" spans="1:14" ht="15" customHeight="1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331"/>
    </row>
    <row r="31" spans="1:14" ht="15" customHeight="1" thickBot="1">
      <c r="A31" s="295"/>
      <c r="B31" s="1"/>
      <c r="C31" s="1"/>
      <c r="D31" s="1"/>
      <c r="E31" s="1"/>
      <c r="F31" s="1"/>
      <c r="G31" s="1"/>
      <c r="H31" s="1"/>
      <c r="I31" s="1"/>
      <c r="J31" s="122"/>
      <c r="K31" s="122"/>
      <c r="L31" s="122"/>
      <c r="M31" s="122"/>
      <c r="N31" s="331"/>
    </row>
    <row r="32" spans="1:14" ht="15" customHeight="1" thickBot="1">
      <c r="A32" s="296"/>
      <c r="B32" s="1"/>
      <c r="C32" s="364" t="s">
        <v>178</v>
      </c>
      <c r="D32" s="618" t="s">
        <v>179</v>
      </c>
      <c r="E32" s="619"/>
      <c r="F32" s="619"/>
      <c r="G32" s="619"/>
      <c r="H32" s="620"/>
      <c r="I32" s="1"/>
      <c r="J32" s="122"/>
      <c r="K32" s="122"/>
      <c r="L32" s="122"/>
      <c r="M32" s="122"/>
      <c r="N32" s="331"/>
    </row>
    <row r="33" spans="1:14" ht="15" customHeight="1">
      <c r="A33" s="121"/>
      <c r="B33" s="1"/>
      <c r="C33" s="365">
        <v>1</v>
      </c>
      <c r="D33" s="621" t="s">
        <v>180</v>
      </c>
      <c r="E33" s="622"/>
      <c r="F33" s="622"/>
      <c r="G33" s="622"/>
      <c r="H33" s="623"/>
      <c r="I33" s="1"/>
      <c r="J33" s="122"/>
      <c r="K33" s="122"/>
      <c r="L33" s="122"/>
      <c r="M33" s="122"/>
      <c r="N33" s="331"/>
    </row>
    <row r="34" spans="2:9" ht="15" customHeight="1">
      <c r="B34" s="1"/>
      <c r="C34" s="366">
        <v>2</v>
      </c>
      <c r="D34" s="615" t="s">
        <v>181</v>
      </c>
      <c r="E34" s="616"/>
      <c r="F34" s="616"/>
      <c r="G34" s="616"/>
      <c r="H34" s="617"/>
      <c r="I34" s="1"/>
    </row>
    <row r="35" spans="2:9" ht="15" customHeight="1">
      <c r="B35" s="1"/>
      <c r="C35" s="366">
        <v>3</v>
      </c>
      <c r="D35" s="615" t="s">
        <v>182</v>
      </c>
      <c r="E35" s="616"/>
      <c r="F35" s="616"/>
      <c r="G35" s="616"/>
      <c r="H35" s="617"/>
      <c r="I35" s="1"/>
    </row>
    <row r="36" spans="2:9" ht="15" customHeight="1">
      <c r="B36" s="1"/>
      <c r="C36" s="366">
        <v>4</v>
      </c>
      <c r="D36" s="615" t="s">
        <v>183</v>
      </c>
      <c r="E36" s="616"/>
      <c r="F36" s="616"/>
      <c r="G36" s="616"/>
      <c r="H36" s="617"/>
      <c r="I36" s="1"/>
    </row>
    <row r="37" spans="2:9" ht="15" customHeight="1">
      <c r="B37" s="1"/>
      <c r="C37" s="366" t="s">
        <v>16</v>
      </c>
      <c r="D37" s="615" t="s">
        <v>100</v>
      </c>
      <c r="E37" s="616"/>
      <c r="F37" s="616"/>
      <c r="G37" s="616"/>
      <c r="H37" s="617"/>
      <c r="I37" s="1"/>
    </row>
    <row r="38" spans="2:9" ht="15" customHeight="1">
      <c r="B38" s="1"/>
      <c r="C38" s="1"/>
      <c r="D38" s="1"/>
      <c r="E38" s="1"/>
      <c r="F38" s="1"/>
      <c r="G38" s="1"/>
      <c r="H38" s="1"/>
      <c r="I38" s="1"/>
    </row>
    <row r="39" spans="2:9" ht="15" customHeight="1">
      <c r="B39" s="1"/>
      <c r="I39" s="1"/>
    </row>
    <row r="40" spans="2:9" ht="15" customHeight="1">
      <c r="B40" s="1"/>
      <c r="I40" s="1"/>
    </row>
    <row r="41" spans="2:9" ht="15" customHeight="1">
      <c r="B41" s="1"/>
      <c r="I41" s="1"/>
    </row>
    <row r="42" spans="2:9" ht="15" customHeight="1">
      <c r="B42" s="1"/>
      <c r="I42" s="1"/>
    </row>
  </sheetData>
  <sheetProtection/>
  <mergeCells count="6">
    <mergeCell ref="D37:H37"/>
    <mergeCell ref="D36:H36"/>
    <mergeCell ref="D32:H32"/>
    <mergeCell ref="D33:H33"/>
    <mergeCell ref="D34:H34"/>
    <mergeCell ref="D35:H35"/>
  </mergeCells>
  <printOptions gridLines="1"/>
  <pageMargins left="0.75" right="0.75" top="1" bottom="1" header="0.5" footer="0.5"/>
  <pageSetup fitToHeight="1" fitToWidth="1" horizontalDpi="300" verticalDpi="300" orientation="landscape" scale="51"/>
  <headerFooter alignWithMargins="0">
    <oddHeader>&amp;LBG1Luc Agonist Comprehensive Data Reporting Sheet&amp;R&amp;D</oddHeader>
    <oddFooter>&amp;L&amp;A&amp;C&amp;F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BG1Luc ER TA Assay Agonist Comprehensive Data Reporting Sheet</dc:title>
  <dc:subject>Template for reporting data from the BG1Luc ER TA agonist assay - comprehensive testing</dc:subject>
  <dc:creator>NICEATM/NIEHS/NIH/HHS</dc:creator>
  <cp:keywords>endocrine disruptor, estrogen receptor, in vitro assay, agonist protocol</cp:keywords>
  <dc:description/>
  <cp:lastModifiedBy>Catherine Sprankle</cp:lastModifiedBy>
  <cp:lastPrinted>2007-11-15T19:29:30Z</cp:lastPrinted>
  <dcterms:created xsi:type="dcterms:W3CDTF">1998-05-01T03:48:48Z</dcterms:created>
  <dcterms:modified xsi:type="dcterms:W3CDTF">2011-12-07T18:10:58Z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