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00" yWindow="65256" windowWidth="32680" windowHeight="22020" activeTab="6"/>
  </bookViews>
  <sheets>
    <sheet name="Compound Tracking" sheetId="1" r:id="rId1"/>
    <sheet name="RAW DATA" sheetId="2" r:id="rId2"/>
    <sheet name="LIST" sheetId="3" r:id="rId3"/>
    <sheet name="ER Antagonist REPORT" sheetId="4" r:id="rId4"/>
    <sheet name="TEMPLATE" sheetId="5" r:id="rId5"/>
    <sheet name="Compound Mixing Observations" sheetId="6" r:id="rId6"/>
    <sheet name="Visual Inspection for Viability" sheetId="7" r:id="rId7"/>
  </sheets>
  <definedNames/>
  <calcPr fullCalcOnLoad="1"/>
</workbook>
</file>

<file path=xl/sharedStrings.xml><?xml version="1.0" encoding="utf-8"?>
<sst xmlns="http://schemas.openxmlformats.org/spreadsheetml/2006/main" count="590" uniqueCount="269">
  <si>
    <t># 3</t>
  </si>
  <si>
    <t># 4</t>
  </si>
  <si>
    <t># 5</t>
  </si>
  <si>
    <t># 6</t>
  </si>
  <si>
    <t>Name</t>
  </si>
  <si>
    <t>Compound Tracking Form:</t>
  </si>
  <si>
    <t>Name:</t>
  </si>
  <si>
    <t>Date:</t>
  </si>
  <si>
    <t>Plate #:</t>
  </si>
  <si>
    <t>Comments:</t>
  </si>
  <si>
    <t>Avg. RLU</t>
  </si>
  <si>
    <t>Note Code</t>
  </si>
  <si>
    <t>Note Text</t>
  </si>
  <si>
    <t>Normal Cell Morphology</t>
  </si>
  <si>
    <t>Low Level of Cell Toxicity</t>
  </si>
  <si>
    <t>Moderate Level of Cell Toxicity</t>
  </si>
  <si>
    <t>High level of Cell Toxicity</t>
  </si>
  <si>
    <t>Test Substance Code / Sample ID</t>
  </si>
  <si>
    <t>Ral/E2 Curve A (Ral/E2a)</t>
  </si>
  <si>
    <t>Ral/E2 Curve B (Ral/E2b)</t>
  </si>
  <si>
    <t>Unable to View Cells Due to Precipitate</t>
  </si>
  <si>
    <t>Date</t>
  </si>
  <si>
    <t>Color Key</t>
  </si>
  <si>
    <t>Reduction:</t>
  </si>
  <si>
    <t>Red</t>
  </si>
  <si>
    <t>Pink</t>
  </si>
  <si>
    <t>Blue</t>
  </si>
  <si>
    <t>Black</t>
  </si>
  <si>
    <r>
      <t>Note:</t>
    </r>
    <r>
      <rPr>
        <sz val="10"/>
        <rFont val="Arial"/>
        <family val="0"/>
      </rPr>
      <t xml:space="preserve">  Be sure the Induction takes into account the highest RLU and the blank.  If it does not, you must readjust the range.</t>
    </r>
  </si>
  <si>
    <t>(average DMSO RLU)</t>
  </si>
  <si>
    <t>Test Name:</t>
  </si>
  <si>
    <t>No Precipitate</t>
  </si>
  <si>
    <t>20 hour exposure</t>
  </si>
  <si>
    <t>B2</t>
  </si>
  <si>
    <t>C2</t>
  </si>
  <si>
    <t>Plate Pass/Fail Table</t>
  </si>
  <si>
    <t>A9</t>
  </si>
  <si>
    <t>H9</t>
  </si>
  <si>
    <t>Median Viability</t>
  </si>
  <si>
    <t>Replicate 1</t>
  </si>
  <si>
    <t>Replicate 2</t>
  </si>
  <si>
    <t>A10</t>
  </si>
  <si>
    <t>H10</t>
  </si>
  <si>
    <t>H11</t>
  </si>
  <si>
    <t>H12</t>
  </si>
  <si>
    <t>A11</t>
  </si>
  <si>
    <t>A12</t>
  </si>
  <si>
    <t>B12</t>
  </si>
  <si>
    <t>C12</t>
  </si>
  <si>
    <t>D12</t>
  </si>
  <si>
    <t>E12</t>
  </si>
  <si>
    <t>F12</t>
  </si>
  <si>
    <t>G12</t>
  </si>
  <si>
    <t>SD Adj RLU</t>
  </si>
  <si>
    <t>Enter Plate Identification Here</t>
  </si>
  <si>
    <t>Enter Experimenter Name Here</t>
  </si>
  <si>
    <t>Enter Lot Number</t>
  </si>
  <si>
    <t>Enter Lot Number</t>
  </si>
  <si>
    <t>Enter Lot Number</t>
  </si>
  <si>
    <t>Chemical 1</t>
  </si>
  <si>
    <t>Chemical 2</t>
  </si>
  <si>
    <t>Chemical 3</t>
  </si>
  <si>
    <t>Chemical 4</t>
  </si>
  <si>
    <t>Chemical 5</t>
  </si>
  <si>
    <t>Chemical 6</t>
  </si>
  <si>
    <t>Test substance postive in this experiment? (Yes/No)</t>
  </si>
  <si>
    <t>Recommend Retest for this Substance?(Yes/No)</t>
  </si>
  <si>
    <t>Enter Reviewer Name Here</t>
  </si>
  <si>
    <t>Reviewer Name</t>
  </si>
  <si>
    <t>ID #</t>
  </si>
  <si>
    <t>Did the plate pass the following acceptance criteria as set by NICEATM?</t>
  </si>
  <si>
    <t>Test Substance</t>
  </si>
  <si>
    <r>
      <t>Note:</t>
    </r>
    <r>
      <rPr>
        <sz val="10"/>
        <rFont val="Arial"/>
        <family val="0"/>
      </rPr>
      <t xml:space="preserve">  Be sure the estradiol replicates are not significantly different in Table 1.  If they are, the average and st. dev. range must be readjusted for the range.</t>
    </r>
  </si>
  <si>
    <t>C5</t>
  </si>
  <si>
    <t>D5</t>
  </si>
  <si>
    <t>E5</t>
  </si>
  <si>
    <t>F5</t>
  </si>
  <si>
    <t>G5</t>
  </si>
  <si>
    <t>B7</t>
  </si>
  <si>
    <t>C7</t>
  </si>
  <si>
    <t>D7</t>
  </si>
  <si>
    <t>E7</t>
  </si>
  <si>
    <t>F7</t>
  </si>
  <si>
    <t>G7</t>
  </si>
  <si>
    <t>B9</t>
  </si>
  <si>
    <t>C9</t>
  </si>
  <si>
    <t>D9</t>
  </si>
  <si>
    <t>E9</t>
  </si>
  <si>
    <t>F9</t>
  </si>
  <si>
    <t>G9</t>
  </si>
  <si>
    <t>B11</t>
  </si>
  <si>
    <t>C11</t>
  </si>
  <si>
    <t>D11</t>
  </si>
  <si>
    <t>E11</t>
  </si>
  <si>
    <t>F11</t>
  </si>
  <si>
    <t>G11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</si>
  <si>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</si>
  <si>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</si>
  <si>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</si>
  <si>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</si>
  <si>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</si>
  <si>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</si>
  <si>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</si>
  <si>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</si>
  <si>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</si>
  <si>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</si>
  <si>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</si>
  <si>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</si>
  <si>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Microplate</t>
  </si>
  <si>
    <t>No. of Intervals</t>
  </si>
  <si>
    <t>Layout</t>
  </si>
  <si>
    <t>Interval Time [s]</t>
  </si>
  <si>
    <t>RLU</t>
  </si>
  <si>
    <t>Tot. Meas. Time/Well [s]</t>
  </si>
  <si>
    <t>Start Measurement [s]</t>
  </si>
  <si>
    <t>Cell Lot #:</t>
  </si>
  <si>
    <t>(ex. 14-Nov-07)</t>
  </si>
  <si>
    <t>Media Lot #:</t>
  </si>
  <si>
    <t>RLU adjustment factor (adjust RLUs to 10,000, use highest Ral/E2 RLU)</t>
  </si>
  <si>
    <t>Table Information</t>
  </si>
  <si>
    <t>Sample ID</t>
  </si>
  <si>
    <t>Results</t>
  </si>
  <si>
    <t>Start Injection 1 [s]</t>
  </si>
  <si>
    <t>Start Injection 2 [s]</t>
  </si>
  <si>
    <t>Test Type</t>
  </si>
  <si>
    <t>Well Mode</t>
  </si>
  <si>
    <t>Reading Direction</t>
  </si>
  <si>
    <t>vertical</t>
  </si>
  <si>
    <t>Test Substance Code</t>
  </si>
  <si>
    <t>x-axis</t>
  </si>
  <si>
    <r>
      <t>Note:</t>
    </r>
    <r>
      <rPr>
        <sz val="10"/>
        <rFont val="Arial"/>
        <family val="0"/>
      </rPr>
      <t xml:space="preserve">  Be sure the DMSO blanks are not significantly different in Table 1.  If they are, the average and st. dev. range must be readjusted in Table 2.</t>
    </r>
  </si>
  <si>
    <t>DMSO Lot #:</t>
  </si>
  <si>
    <t>Standard:</t>
  </si>
  <si>
    <t># 1</t>
  </si>
  <si>
    <t># 2</t>
  </si>
  <si>
    <t>Why should the substance be retested?</t>
  </si>
  <si>
    <t>Criterion:</t>
  </si>
  <si>
    <t>Pass\Fail</t>
  </si>
  <si>
    <t>DMSO Control</t>
  </si>
  <si>
    <t>Reduction</t>
  </si>
  <si>
    <t>Experiment</t>
  </si>
  <si>
    <r>
      <t>b-</t>
    </r>
    <r>
      <rPr>
        <sz val="10"/>
        <rFont val="Times New Roman"/>
        <family val="1"/>
      </rPr>
      <t>estradiol</t>
    </r>
  </si>
  <si>
    <t>Raw Data Table</t>
  </si>
  <si>
    <t>Background Subtracted Data</t>
  </si>
  <si>
    <t>Calculation Range</t>
  </si>
  <si>
    <t>Start</t>
  </si>
  <si>
    <t>Stop</t>
  </si>
  <si>
    <t>PACKARD OPTIPLATE 96</t>
  </si>
  <si>
    <t>Table 1</t>
  </si>
  <si>
    <t>Table 2</t>
  </si>
  <si>
    <t>blank</t>
  </si>
  <si>
    <t>Cell line ID:</t>
  </si>
  <si>
    <t>E8</t>
  </si>
  <si>
    <t>F8</t>
  </si>
  <si>
    <t>G8</t>
  </si>
  <si>
    <t>B10</t>
  </si>
  <si>
    <t>C10</t>
  </si>
  <si>
    <t>Averaged Range Finder Data for Coded Test Substances.</t>
  </si>
  <si>
    <t>Averaged Results</t>
  </si>
  <si>
    <t>µg/mL Concentrations</t>
  </si>
  <si>
    <t>Observations Made during Mixing of the Test Substance</t>
  </si>
  <si>
    <t>Visual Observations of Cell Viability</t>
  </si>
  <si>
    <t>Visual Observation Score</t>
  </si>
  <si>
    <t>Visual Observations</t>
  </si>
  <si>
    <t>P</t>
  </si>
  <si>
    <t>D10</t>
  </si>
  <si>
    <t>E10</t>
  </si>
  <si>
    <t>F10</t>
  </si>
  <si>
    <t>G10</t>
  </si>
  <si>
    <t>XDS 96 well (Inside)</t>
  </si>
  <si>
    <t>DMSO</t>
  </si>
  <si>
    <t>Orion</t>
  </si>
  <si>
    <t>Berthold</t>
  </si>
  <si>
    <t>BG1</t>
  </si>
  <si>
    <t>ug/ml</t>
  </si>
  <si>
    <t>adj RLU</t>
  </si>
  <si>
    <t xml:space="preserve">DMSO </t>
  </si>
  <si>
    <t>µg/ml</t>
  </si>
  <si>
    <t>Viability Score</t>
  </si>
  <si>
    <t>Testing Results Table</t>
  </si>
  <si>
    <t>Mean Ral\E2 RLU</t>
  </si>
  <si>
    <t>Mean Ral/E2 Adj RLU</t>
  </si>
  <si>
    <t>Mean adjDMSO RLU</t>
  </si>
  <si>
    <t>DMSO St. Dev.</t>
  </si>
  <si>
    <t>D2</t>
  </si>
  <si>
    <t>E2</t>
  </si>
  <si>
    <t>F2</t>
  </si>
  <si>
    <t>G2</t>
  </si>
  <si>
    <t>B4</t>
  </si>
  <si>
    <t>C4</t>
  </si>
  <si>
    <t>D4</t>
  </si>
  <si>
    <t>E4</t>
  </si>
  <si>
    <t>F4</t>
  </si>
  <si>
    <t>G4</t>
  </si>
  <si>
    <t>B6</t>
  </si>
  <si>
    <t>C6</t>
  </si>
  <si>
    <t>D6</t>
  </si>
  <si>
    <t>E6</t>
  </si>
  <si>
    <t>F6</t>
  </si>
  <si>
    <t>G6</t>
  </si>
  <si>
    <t>B8</t>
  </si>
  <si>
    <t>C8</t>
  </si>
  <si>
    <t>D8</t>
  </si>
  <si>
    <t>R00253/R00251</t>
  </si>
  <si>
    <t>R00251</t>
  </si>
  <si>
    <t>1 to 2</t>
  </si>
  <si>
    <t>Grey</t>
  </si>
  <si>
    <t>10 pg E2</t>
  </si>
  <si>
    <t>E2 Control Mean</t>
  </si>
  <si>
    <t>E2 Control SD</t>
  </si>
  <si>
    <t>E2 Control Mean:</t>
  </si>
  <si>
    <t>E2 Control Mean -3x SD</t>
  </si>
  <si>
    <t>DMSO Mean  +3x St. Dev</t>
  </si>
  <si>
    <t>Concentration (ug/mL)</t>
  </si>
  <si>
    <t>E2 control</t>
  </si>
  <si>
    <t>Ral/E2 a</t>
  </si>
  <si>
    <t>Ral/E2 b</t>
  </si>
  <si>
    <t>Concentration</t>
  </si>
  <si>
    <t>E2 Control</t>
  </si>
  <si>
    <t>SD</t>
  </si>
  <si>
    <t>(i.e. Ant 1, Ant 2, …)</t>
  </si>
  <si>
    <t>Ral/E2a</t>
  </si>
  <si>
    <t>Ral/E2b</t>
  </si>
  <si>
    <t>Raloxifene / E2</t>
  </si>
  <si>
    <t>A</t>
  </si>
  <si>
    <t>B</t>
  </si>
  <si>
    <t>C</t>
  </si>
  <si>
    <t>D</t>
  </si>
  <si>
    <t>E</t>
  </si>
  <si>
    <t>F</t>
  </si>
  <si>
    <t>G</t>
  </si>
  <si>
    <t>H</t>
  </si>
  <si>
    <t>Comments</t>
  </si>
  <si>
    <t>Cell name</t>
  </si>
  <si>
    <t>B3</t>
  </si>
  <si>
    <t>C3</t>
  </si>
  <si>
    <t>D3</t>
  </si>
  <si>
    <t>E3</t>
  </si>
  <si>
    <t>F3</t>
  </si>
  <si>
    <t>G3</t>
  </si>
  <si>
    <t>B5</t>
  </si>
  <si>
    <t>Low Level of Precipitate</t>
  </si>
  <si>
    <t>Moderate Level of Precipitate</t>
  </si>
  <si>
    <t>High level of Precipitate</t>
  </si>
  <si>
    <t>DMSO Mean</t>
  </si>
  <si>
    <t>DMSO SD</t>
  </si>
  <si>
    <t>Mean</t>
  </si>
  <si>
    <t>A1</t>
  </si>
  <si>
    <t>B1</t>
  </si>
  <si>
    <t>C1</t>
  </si>
  <si>
    <t>D1</t>
  </si>
  <si>
    <t>E1</t>
  </si>
  <si>
    <t>F1</t>
  </si>
  <si>
    <t>G1</t>
  </si>
  <si>
    <t>H1</t>
  </si>
  <si>
    <t>A2</t>
  </si>
  <si>
    <t>H2</t>
  </si>
  <si>
    <t>A3</t>
  </si>
  <si>
    <t>H3</t>
  </si>
  <si>
    <t>A4</t>
  </si>
  <si>
    <t>H4</t>
  </si>
  <si>
    <t>A5</t>
  </si>
  <si>
    <t>H5</t>
  </si>
  <si>
    <t>A6</t>
  </si>
  <si>
    <t>H6</t>
  </si>
  <si>
    <t>A7</t>
  </si>
  <si>
    <t>H7</t>
  </si>
  <si>
    <t>A8</t>
  </si>
  <si>
    <t>H8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</si>
</sst>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.0"/>
    <numFmt numFmtId="169" formatCode="0.0E+00"/>
    <numFmt numFmtId="170" formatCode="0.000"/>
    <numFmt numFmtId="171" formatCode="0.E+00"/>
    <numFmt numFmtId="172" formatCode="dd\-mmm\-yy"/>
    <numFmt numFmtId="173" formatCode="0.0000"/>
    <numFmt numFmtId="174" formatCode="0.0.E+00"/>
    <numFmt numFmtId="175" formatCode="0.00.E+00"/>
    <numFmt numFmtId="176" formatCode="&quot;$&quot;#,##0.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mm/dd/yy"/>
    <numFmt numFmtId="181" formatCode="[$-409]d\-mmm\-yy;@"/>
    <numFmt numFmtId="182" formatCode="0.00E+00"/>
    <numFmt numFmtId="183" formatCode="0.00"/>
  </numFmts>
  <fonts count="6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4"/>
      <name val="Arial"/>
      <family val="2"/>
    </font>
    <font>
      <b/>
      <sz val="10"/>
      <color indexed="18"/>
      <name val="Arial"/>
      <family val="2"/>
    </font>
    <font>
      <sz val="10"/>
      <color indexed="16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0"/>
      <color indexed="14"/>
      <name val="Arial"/>
      <family val="2"/>
    </font>
    <font>
      <b/>
      <u val="single"/>
      <sz val="10"/>
      <color indexed="14"/>
      <name val="Arial"/>
      <family val="2"/>
    </font>
    <font>
      <b/>
      <sz val="10"/>
      <color indexed="12"/>
      <name val="Arial"/>
      <family val="2"/>
    </font>
    <font>
      <sz val="10"/>
      <name val="Symbol"/>
      <family val="1"/>
    </font>
    <font>
      <b/>
      <u val="single"/>
      <sz val="10"/>
      <color indexed="12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sz val="20"/>
      <name val="Arial"/>
      <family val="2"/>
    </font>
    <font>
      <b/>
      <sz val="20"/>
      <name val="Arial"/>
      <family val="2"/>
    </font>
    <font>
      <u val="single"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0"/>
    </font>
    <font>
      <sz val="11"/>
      <color indexed="8"/>
      <name val="Arial"/>
      <family val="2"/>
    </font>
    <font>
      <sz val="11"/>
      <color indexed="10"/>
      <name val="Arial"/>
      <family val="2"/>
    </font>
    <font>
      <sz val="11"/>
      <color indexed="12"/>
      <name val="Arial"/>
      <family val="2"/>
    </font>
    <font>
      <sz val="11"/>
      <color indexed="14"/>
      <name val="Arial"/>
      <family val="2"/>
    </font>
    <font>
      <sz val="10"/>
      <color indexed="23"/>
      <name val="Arial"/>
      <family val="2"/>
    </font>
    <font>
      <b/>
      <u val="single"/>
      <sz val="10"/>
      <color indexed="23"/>
      <name val="Arial"/>
      <family val="2"/>
    </font>
    <font>
      <sz val="11"/>
      <color indexed="23"/>
      <name val="Arial"/>
      <family val="2"/>
    </font>
    <font>
      <sz val="10"/>
      <color indexed="20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23"/>
      <name val="Arial"/>
      <family val="2"/>
    </font>
    <font>
      <u val="single"/>
      <sz val="12.5"/>
      <color indexed="12"/>
      <name val="Arial"/>
      <family val="2"/>
    </font>
    <font>
      <u val="single"/>
      <sz val="12.5"/>
      <color indexed="6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b/>
      <sz val="14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0"/>
      <color indexed="57"/>
      <name val="Arial"/>
      <family val="2"/>
    </font>
    <font>
      <b/>
      <u val="single"/>
      <sz val="10"/>
      <color indexed="11"/>
      <name val="Arial"/>
      <family val="2"/>
    </font>
    <font>
      <sz val="10"/>
      <color indexed="57"/>
      <name val="Arial"/>
      <family val="2"/>
    </font>
    <font>
      <sz val="10"/>
      <color indexed="11"/>
      <name val="Arial"/>
      <family val="2"/>
    </font>
    <font>
      <b/>
      <sz val="16"/>
      <name val="Times New Roman"/>
      <family val="0"/>
    </font>
    <font>
      <sz val="10"/>
      <name val="Times New Roman"/>
      <family val="1"/>
    </font>
    <font>
      <sz val="12"/>
      <color indexed="16"/>
      <name val="Arial"/>
      <family val="0"/>
    </font>
    <font>
      <sz val="15.75"/>
      <color indexed="8"/>
      <name val="Arial"/>
      <family val="0"/>
    </font>
    <font>
      <sz val="6.75"/>
      <color indexed="8"/>
      <name val="Arial"/>
      <family val="2"/>
    </font>
    <font>
      <sz val="10"/>
      <color indexed="9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0"/>
      <color indexed="8"/>
      <name val="Symbol"/>
      <family val="1"/>
    </font>
    <font>
      <b/>
      <sz val="12"/>
      <color indexed="8"/>
      <name val="Arial"/>
      <family val="2"/>
    </font>
    <font>
      <sz val="10"/>
      <name val="Verdana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/>
    </border>
    <border>
      <left style="thin">
        <color indexed="22"/>
      </left>
      <right style="thin"/>
      <top style="thin">
        <color indexed="22"/>
      </top>
      <bottom style="thin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 style="medium"/>
      <right style="double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5" borderId="0" applyNumberFormat="0" applyBorder="0" applyAlignment="0" applyProtection="0"/>
    <xf numFmtId="0" fontId="41" fillId="8" borderId="0" applyNumberFormat="0" applyBorder="0" applyAlignment="0" applyProtection="0"/>
    <xf numFmtId="0" fontId="41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34" fillId="3" borderId="0" applyNumberFormat="0" applyBorder="0" applyAlignment="0" applyProtection="0"/>
    <xf numFmtId="0" fontId="56" fillId="20" borderId="1" applyNumberFormat="0" applyAlignment="0" applyProtection="0"/>
    <xf numFmtId="0" fontId="5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59" fillId="4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60" fillId="7" borderId="1" applyNumberFormat="0" applyAlignment="0" applyProtection="0"/>
    <xf numFmtId="0" fontId="61" fillId="0" borderId="6" applyNumberFormat="0" applyFill="0" applyAlignment="0" applyProtection="0"/>
    <xf numFmtId="0" fontId="62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63" fillId="20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67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4" borderId="0" xfId="0" applyFill="1" applyAlignment="1">
      <alignment/>
    </xf>
    <xf numFmtId="0" fontId="4" fillId="2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11" fontId="0" fillId="0" borderId="0" xfId="0" applyNumberFormat="1" applyAlignment="1">
      <alignment horizontal="center"/>
    </xf>
    <xf numFmtId="11" fontId="0" fillId="24" borderId="0" xfId="0" applyNumberFormat="1" applyFill="1" applyAlignment="1">
      <alignment horizontal="center"/>
    </xf>
    <xf numFmtId="11" fontId="0" fillId="0" borderId="0" xfId="0" applyNumberFormat="1" applyBorder="1" applyAlignment="1">
      <alignment horizontal="center"/>
    </xf>
    <xf numFmtId="11" fontId="4" fillId="24" borderId="0" xfId="0" applyNumberFormat="1" applyFont="1" applyFill="1" applyAlignment="1" quotePrefix="1">
      <alignment horizontal="center"/>
    </xf>
    <xf numFmtId="0" fontId="5" fillId="24" borderId="10" xfId="57" applyFont="1" applyFill="1" applyBorder="1" applyAlignment="1">
      <alignment horizontal="center"/>
      <protection/>
    </xf>
    <xf numFmtId="0" fontId="5" fillId="24" borderId="0" xfId="57" applyFont="1" applyFill="1" applyBorder="1" applyAlignment="1">
      <alignment horizontal="center"/>
      <protection/>
    </xf>
    <xf numFmtId="1" fontId="0" fillId="0" borderId="0" xfId="0" applyNumberFormat="1" applyAlignment="1">
      <alignment/>
    </xf>
    <xf numFmtId="0" fontId="6" fillId="24" borderId="0" xfId="57" applyFont="1" applyFill="1" applyBorder="1">
      <alignment/>
      <protection/>
    </xf>
    <xf numFmtId="11" fontId="0" fillId="24" borderId="0" xfId="0" applyNumberFormat="1" applyFill="1" applyAlignment="1">
      <alignment horizontal="left"/>
    </xf>
    <xf numFmtId="0" fontId="1" fillId="0" borderId="0" xfId="0" applyFont="1" applyAlignment="1">
      <alignment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4" fillId="24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 applyAlignment="1">
      <alignment/>
    </xf>
    <xf numFmtId="2" fontId="1" fillId="0" borderId="0" xfId="0" applyNumberFormat="1" applyFont="1" applyAlignment="1">
      <alignment horizontal="center"/>
    </xf>
    <xf numFmtId="2" fontId="0" fillId="0" borderId="0" xfId="0" applyNumberFormat="1" applyAlignment="1">
      <alignment/>
    </xf>
    <xf numFmtId="0" fontId="0" fillId="0" borderId="0" xfId="0" applyAlignment="1">
      <alignment shrinkToFit="1"/>
    </xf>
    <xf numFmtId="2" fontId="1" fillId="0" borderId="0" xfId="0" applyNumberFormat="1" applyFont="1" applyAlignment="1">
      <alignment/>
    </xf>
    <xf numFmtId="9" fontId="0" fillId="0" borderId="0" xfId="0" applyNumberFormat="1" applyAlignment="1">
      <alignment/>
    </xf>
    <xf numFmtId="9" fontId="1" fillId="0" borderId="0" xfId="0" applyNumberFormat="1" applyFont="1" applyAlignment="1">
      <alignment/>
    </xf>
    <xf numFmtId="9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8" fillId="0" borderId="0" xfId="0" applyFont="1" applyFill="1" applyAlignment="1">
      <alignment horizontal="right"/>
    </xf>
    <xf numFmtId="2" fontId="4" fillId="24" borderId="0" xfId="0" applyNumberFormat="1" applyFont="1" applyFill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9" fontId="0" fillId="0" borderId="0" xfId="0" applyNumberFormat="1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quotePrefix="1">
      <alignment horizontal="center"/>
    </xf>
    <xf numFmtId="9" fontId="0" fillId="0" borderId="0" xfId="0" applyNumberFormat="1" applyFont="1" applyAlignment="1">
      <alignment horizontal="center"/>
    </xf>
    <xf numFmtId="0" fontId="9" fillId="24" borderId="0" xfId="57" applyFont="1" applyFill="1" applyBorder="1">
      <alignment/>
      <protection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9" fontId="0" fillId="0" borderId="0" xfId="0" applyNumberForma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9" fontId="1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 shrinkToFit="1"/>
    </xf>
    <xf numFmtId="0" fontId="7" fillId="0" borderId="0" xfId="0" applyFont="1" applyBorder="1" applyAlignment="1">
      <alignment horizontal="center"/>
    </xf>
    <xf numFmtId="0" fontId="0" fillId="0" borderId="0" xfId="0" applyNumberFormat="1" applyBorder="1" applyAlignment="1">
      <alignment/>
    </xf>
    <xf numFmtId="0" fontId="0" fillId="0" borderId="0" xfId="0" applyBorder="1" applyAlignment="1">
      <alignment shrinkToFit="1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/>
    </xf>
    <xf numFmtId="0" fontId="1" fillId="0" borderId="0" xfId="0" applyFont="1" applyBorder="1" applyAlignment="1">
      <alignment shrinkToFit="1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/>
    </xf>
    <xf numFmtId="0" fontId="9" fillId="4" borderId="11" xfId="57" applyFont="1" applyFill="1" applyBorder="1">
      <alignment/>
      <protection/>
    </xf>
    <xf numFmtId="0" fontId="1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1" fontId="0" fillId="0" borderId="0" xfId="0" applyNumberFormat="1" applyFont="1" applyBorder="1" applyAlignment="1">
      <alignment horizontal="center"/>
    </xf>
    <xf numFmtId="1" fontId="7" fillId="0" borderId="14" xfId="0" applyNumberFormat="1" applyFont="1" applyBorder="1" applyAlignment="1">
      <alignment horizontal="center"/>
    </xf>
    <xf numFmtId="0" fontId="18" fillId="0" borderId="15" xfId="0" applyFont="1" applyBorder="1" applyAlignment="1">
      <alignment horizontal="center" vertical="center" wrapText="1"/>
    </xf>
    <xf numFmtId="2" fontId="1" fillId="0" borderId="0" xfId="0" applyNumberFormat="1" applyFont="1" applyFill="1" applyAlignment="1">
      <alignment/>
    </xf>
    <xf numFmtId="0" fontId="7" fillId="0" borderId="0" xfId="57" applyFont="1" applyFill="1" applyBorder="1" applyAlignment="1">
      <alignment wrapText="1"/>
      <protection/>
    </xf>
    <xf numFmtId="0" fontId="9" fillId="4" borderId="16" xfId="0" applyFont="1" applyFill="1" applyBorder="1" applyAlignment="1">
      <alignment/>
    </xf>
    <xf numFmtId="0" fontId="1" fillId="0" borderId="17" xfId="0" applyFont="1" applyBorder="1" applyAlignment="1" applyProtection="1">
      <alignment/>
      <protection/>
    </xf>
    <xf numFmtId="0" fontId="1" fillId="0" borderId="18" xfId="0" applyFont="1" applyBorder="1" applyAlignment="1">
      <alignment horizontal="center"/>
    </xf>
    <xf numFmtId="11" fontId="0" fillId="0" borderId="18" xfId="0" applyNumberFormat="1" applyBorder="1" applyAlignment="1">
      <alignment horizontal="center"/>
    </xf>
    <xf numFmtId="0" fontId="1" fillId="0" borderId="18" xfId="0" applyFont="1" applyBorder="1" applyAlignment="1">
      <alignment horizontal="center" shrinkToFit="1"/>
    </xf>
    <xf numFmtId="0" fontId="23" fillId="0" borderId="17" xfId="0" applyFont="1" applyBorder="1" applyAlignment="1" applyProtection="1">
      <alignment/>
      <protection/>
    </xf>
    <xf numFmtId="0" fontId="23" fillId="0" borderId="18" xfId="0" applyFont="1" applyBorder="1" applyAlignment="1">
      <alignment horizontal="center"/>
    </xf>
    <xf numFmtId="11" fontId="24" fillId="0" borderId="18" xfId="0" applyNumberFormat="1" applyFont="1" applyBorder="1" applyAlignment="1">
      <alignment horizontal="center"/>
    </xf>
    <xf numFmtId="0" fontId="23" fillId="0" borderId="18" xfId="0" applyFont="1" applyBorder="1" applyAlignment="1">
      <alignment horizontal="center" shrinkToFit="1"/>
    </xf>
    <xf numFmtId="2" fontId="0" fillId="4" borderId="19" xfId="0" applyNumberFormat="1" applyFill="1" applyBorder="1" applyAlignment="1">
      <alignment/>
    </xf>
    <xf numFmtId="9" fontId="0" fillId="4" borderId="20" xfId="0" applyNumberFormat="1" applyFill="1" applyBorder="1" applyAlignment="1">
      <alignment/>
    </xf>
    <xf numFmtId="11" fontId="10" fillId="0" borderId="0" xfId="0" applyNumberFormat="1" applyFont="1" applyBorder="1" applyAlignment="1">
      <alignment/>
    </xf>
    <xf numFmtId="2" fontId="1" fillId="4" borderId="12" xfId="0" applyNumberFormat="1" applyFont="1" applyFill="1" applyBorder="1" applyAlignment="1">
      <alignment/>
    </xf>
    <xf numFmtId="0" fontId="8" fillId="25" borderId="16" xfId="0" applyFont="1" applyFill="1" applyBorder="1" applyAlignment="1">
      <alignment/>
    </xf>
    <xf numFmtId="0" fontId="10" fillId="25" borderId="16" xfId="0" applyFont="1" applyFill="1" applyBorder="1" applyAlignment="1">
      <alignment/>
    </xf>
    <xf numFmtId="0" fontId="15" fillId="4" borderId="21" xfId="57" applyFont="1" applyFill="1" applyBorder="1">
      <alignment/>
      <protection/>
    </xf>
    <xf numFmtId="0" fontId="15" fillId="4" borderId="22" xfId="0" applyFont="1" applyFill="1" applyBorder="1" applyAlignment="1">
      <alignment/>
    </xf>
    <xf numFmtId="0" fontId="25" fillId="0" borderId="17" xfId="0" applyFont="1" applyBorder="1" applyAlignment="1" applyProtection="1">
      <alignment/>
      <protection/>
    </xf>
    <xf numFmtId="0" fontId="25" fillId="0" borderId="18" xfId="0" applyFont="1" applyBorder="1" applyAlignment="1">
      <alignment horizontal="center"/>
    </xf>
    <xf numFmtId="0" fontId="25" fillId="0" borderId="18" xfId="0" applyFont="1" applyBorder="1" applyAlignment="1">
      <alignment horizontal="center" shrinkToFit="1"/>
    </xf>
    <xf numFmtId="1" fontId="26" fillId="0" borderId="0" xfId="0" applyNumberFormat="1" applyFont="1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Border="1" applyAlignment="1">
      <alignment horizontal="center" shrinkToFit="1"/>
    </xf>
    <xf numFmtId="1" fontId="26" fillId="0" borderId="23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1" fontId="28" fillId="25" borderId="24" xfId="0" applyNumberFormat="1" applyFont="1" applyFill="1" applyBorder="1" applyAlignment="1">
      <alignment horizontal="center"/>
    </xf>
    <xf numFmtId="1" fontId="29" fillId="4" borderId="24" xfId="0" applyNumberFormat="1" applyFont="1" applyFill="1" applyBorder="1" applyAlignment="1">
      <alignment horizontal="center"/>
    </xf>
    <xf numFmtId="1" fontId="30" fillId="25" borderId="24" xfId="0" applyNumberFormat="1" applyFont="1" applyFill="1" applyBorder="1" applyAlignment="1">
      <alignment horizontal="center"/>
    </xf>
    <xf numFmtId="0" fontId="26" fillId="0" borderId="0" xfId="0" applyFont="1" applyAlignment="1" applyProtection="1">
      <alignment/>
      <protection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 shrinkToFit="1"/>
    </xf>
    <xf numFmtId="0" fontId="26" fillId="0" borderId="0" xfId="0" applyFont="1" applyBorder="1" applyAlignment="1" applyProtection="1">
      <alignment/>
      <protection/>
    </xf>
    <xf numFmtId="0" fontId="25" fillId="0" borderId="25" xfId="0" applyFont="1" applyBorder="1" applyAlignment="1">
      <alignment horizontal="center" shrinkToFit="1"/>
    </xf>
    <xf numFmtId="1" fontId="26" fillId="0" borderId="25" xfId="0" applyNumberFormat="1" applyFont="1" applyBorder="1" applyAlignment="1">
      <alignment horizontal="center"/>
    </xf>
    <xf numFmtId="0" fontId="26" fillId="0" borderId="25" xfId="0" applyFont="1" applyBorder="1" applyAlignment="1">
      <alignment/>
    </xf>
    <xf numFmtId="0" fontId="26" fillId="0" borderId="26" xfId="0" applyFont="1" applyBorder="1" applyAlignment="1">
      <alignment/>
    </xf>
    <xf numFmtId="11" fontId="0" fillId="24" borderId="27" xfId="0" applyNumberFormat="1" applyFill="1" applyBorder="1" applyAlignment="1">
      <alignment horizontal="center" shrinkToFit="1"/>
    </xf>
    <xf numFmtId="11" fontId="0" fillId="24" borderId="28" xfId="0" applyNumberFormat="1" applyFill="1" applyBorder="1" applyAlignment="1">
      <alignment horizontal="center" shrinkToFit="1"/>
    </xf>
    <xf numFmtId="11" fontId="8" fillId="25" borderId="27" xfId="0" applyNumberFormat="1" applyFont="1" applyFill="1" applyBorder="1" applyAlignment="1">
      <alignment horizontal="center" shrinkToFit="1"/>
    </xf>
    <xf numFmtId="11" fontId="8" fillId="25" borderId="28" xfId="0" applyNumberFormat="1" applyFont="1" applyFill="1" applyBorder="1" applyAlignment="1">
      <alignment horizontal="center" shrinkToFit="1"/>
    </xf>
    <xf numFmtId="11" fontId="9" fillId="4" borderId="27" xfId="0" applyNumberFormat="1" applyFont="1" applyFill="1" applyBorder="1" applyAlignment="1">
      <alignment horizontal="center" shrinkToFit="1"/>
    </xf>
    <xf numFmtId="11" fontId="9" fillId="4" borderId="28" xfId="0" applyNumberFormat="1" applyFont="1" applyFill="1" applyBorder="1" applyAlignment="1">
      <alignment horizontal="center" shrinkToFit="1"/>
    </xf>
    <xf numFmtId="4" fontId="10" fillId="0" borderId="0" xfId="0" applyNumberFormat="1" applyFont="1" applyBorder="1" applyAlignment="1">
      <alignment/>
    </xf>
    <xf numFmtId="1" fontId="0" fillId="0" borderId="12" xfId="0" applyNumberFormat="1" applyFont="1" applyBorder="1" applyAlignment="1">
      <alignment horizontal="center"/>
    </xf>
    <xf numFmtId="0" fontId="12" fillId="25" borderId="29" xfId="0" applyFont="1" applyFill="1" applyBorder="1" applyAlignment="1">
      <alignment horizontal="center"/>
    </xf>
    <xf numFmtId="11" fontId="8" fillId="25" borderId="0" xfId="0" applyNumberFormat="1" applyFont="1" applyFill="1" applyBorder="1" applyAlignment="1">
      <alignment horizontal="center"/>
    </xf>
    <xf numFmtId="1" fontId="8" fillId="25" borderId="0" xfId="0" applyNumberFormat="1" applyFont="1" applyFill="1" applyBorder="1" applyAlignment="1">
      <alignment horizontal="center"/>
    </xf>
    <xf numFmtId="11" fontId="8" fillId="25" borderId="12" xfId="0" applyNumberFormat="1" applyFont="1" applyFill="1" applyBorder="1" applyAlignment="1">
      <alignment horizontal="center"/>
    </xf>
    <xf numFmtId="1" fontId="8" fillId="25" borderId="12" xfId="0" applyNumberFormat="1" applyFont="1" applyFill="1" applyBorder="1" applyAlignment="1">
      <alignment horizontal="center"/>
    </xf>
    <xf numFmtId="1" fontId="10" fillId="25" borderId="14" xfId="0" applyNumberFormat="1" applyFont="1" applyFill="1" applyBorder="1" applyAlignment="1">
      <alignment horizontal="center"/>
    </xf>
    <xf numFmtId="1" fontId="10" fillId="25" borderId="11" xfId="0" applyNumberFormat="1" applyFont="1" applyFill="1" applyBorder="1" applyAlignment="1">
      <alignment horizontal="center"/>
    </xf>
    <xf numFmtId="11" fontId="15" fillId="4" borderId="30" xfId="0" applyNumberFormat="1" applyFont="1" applyFill="1" applyBorder="1" applyAlignment="1">
      <alignment horizontal="left"/>
    </xf>
    <xf numFmtId="11" fontId="9" fillId="4" borderId="31" xfId="0" applyNumberFormat="1" applyFont="1" applyFill="1" applyBorder="1" applyAlignment="1">
      <alignment/>
    </xf>
    <xf numFmtId="11" fontId="9" fillId="4" borderId="0" xfId="0" applyNumberFormat="1" applyFont="1" applyFill="1" applyBorder="1" applyAlignment="1">
      <alignment/>
    </xf>
    <xf numFmtId="0" fontId="9" fillId="4" borderId="0" xfId="0" applyNumberFormat="1" applyFont="1" applyFill="1" applyBorder="1" applyAlignment="1">
      <alignment/>
    </xf>
    <xf numFmtId="175" fontId="9" fillId="4" borderId="14" xfId="0" applyNumberFormat="1" applyFont="1" applyFill="1" applyBorder="1" applyAlignment="1">
      <alignment/>
    </xf>
    <xf numFmtId="11" fontId="9" fillId="4" borderId="21" xfId="0" applyNumberFormat="1" applyFont="1" applyFill="1" applyBorder="1" applyAlignment="1">
      <alignment/>
    </xf>
    <xf numFmtId="0" fontId="1" fillId="4" borderId="12" xfId="0" applyFont="1" applyFill="1" applyBorder="1" applyAlignment="1">
      <alignment/>
    </xf>
    <xf numFmtId="11" fontId="9" fillId="4" borderId="12" xfId="0" applyNumberFormat="1" applyFont="1" applyFill="1" applyBorder="1" applyAlignment="1">
      <alignment/>
    </xf>
    <xf numFmtId="0" fontId="9" fillId="4" borderId="12" xfId="0" applyNumberFormat="1" applyFont="1" applyFill="1" applyBorder="1" applyAlignment="1">
      <alignment/>
    </xf>
    <xf numFmtId="175" fontId="9" fillId="4" borderId="11" xfId="0" applyNumberFormat="1" applyFont="1" applyFill="1" applyBorder="1" applyAlignment="1">
      <alignment/>
    </xf>
    <xf numFmtId="11" fontId="10" fillId="25" borderId="27" xfId="0" applyNumberFormat="1" applyFont="1" applyFill="1" applyBorder="1" applyAlignment="1">
      <alignment horizontal="center" shrinkToFit="1"/>
    </xf>
    <xf numFmtId="11" fontId="10" fillId="25" borderId="32" xfId="0" applyNumberFormat="1" applyFont="1" applyFill="1" applyBorder="1" applyAlignment="1">
      <alignment horizontal="center" shrinkToFit="1"/>
    </xf>
    <xf numFmtId="11" fontId="10" fillId="25" borderId="28" xfId="0" applyNumberFormat="1" applyFont="1" applyFill="1" applyBorder="1" applyAlignment="1">
      <alignment horizontal="center" shrinkToFit="1"/>
    </xf>
    <xf numFmtId="11" fontId="10" fillId="25" borderId="33" xfId="0" applyNumberFormat="1" applyFont="1" applyFill="1" applyBorder="1" applyAlignment="1">
      <alignment horizontal="center" shrinkToFit="1"/>
    </xf>
    <xf numFmtId="1" fontId="9" fillId="4" borderId="16" xfId="57" applyNumberFormat="1" applyFont="1" applyFill="1" applyBorder="1">
      <alignment/>
      <protection/>
    </xf>
    <xf numFmtId="0" fontId="31" fillId="22" borderId="16" xfId="0" applyFont="1" applyFill="1" applyBorder="1" applyAlignment="1">
      <alignment/>
    </xf>
    <xf numFmtId="1" fontId="31" fillId="22" borderId="31" xfId="0" applyNumberFormat="1" applyFont="1" applyFill="1" applyBorder="1" applyAlignment="1">
      <alignment horizontal="left"/>
    </xf>
    <xf numFmtId="0" fontId="31" fillId="22" borderId="21" xfId="0" applyFont="1" applyFill="1" applyBorder="1" applyAlignment="1">
      <alignment horizontal="left"/>
    </xf>
    <xf numFmtId="0" fontId="26" fillId="0" borderId="0" xfId="0" applyFont="1" applyAlignment="1">
      <alignment horizontal="center" vertical="center" wrapText="1"/>
    </xf>
    <xf numFmtId="0" fontId="28" fillId="25" borderId="34" xfId="0" applyFont="1" applyFill="1" applyBorder="1" applyAlignment="1" applyProtection="1">
      <alignment/>
      <protection/>
    </xf>
    <xf numFmtId="0" fontId="28" fillId="25" borderId="35" xfId="0" applyFont="1" applyFill="1" applyBorder="1" applyAlignment="1" applyProtection="1">
      <alignment/>
      <protection/>
    </xf>
    <xf numFmtId="0" fontId="26" fillId="0" borderId="36" xfId="0" applyFont="1" applyBorder="1" applyAlignment="1" applyProtection="1">
      <alignment/>
      <protection/>
    </xf>
    <xf numFmtId="0" fontId="29" fillId="4" borderId="35" xfId="0" applyFont="1" applyFill="1" applyBorder="1" applyAlignment="1" applyProtection="1">
      <alignment/>
      <protection/>
    </xf>
    <xf numFmtId="0" fontId="26" fillId="0" borderId="37" xfId="0" applyFont="1" applyBorder="1" applyAlignment="1">
      <alignment horizontal="center"/>
    </xf>
    <xf numFmtId="11" fontId="26" fillId="0" borderId="37" xfId="0" applyNumberFormat="1" applyFont="1" applyBorder="1" applyAlignment="1">
      <alignment horizontal="center"/>
    </xf>
    <xf numFmtId="0" fontId="28" fillId="25" borderId="38" xfId="0" applyFont="1" applyFill="1" applyBorder="1" applyAlignment="1" applyProtection="1">
      <alignment horizontal="center"/>
      <protection locked="0"/>
    </xf>
    <xf numFmtId="0" fontId="29" fillId="4" borderId="39" xfId="0" applyFont="1" applyFill="1" applyBorder="1" applyAlignment="1" applyProtection="1">
      <alignment horizontal="center"/>
      <protection locked="0"/>
    </xf>
    <xf numFmtId="11" fontId="29" fillId="4" borderId="40" xfId="0" applyNumberFormat="1" applyFont="1" applyFill="1" applyBorder="1" applyAlignment="1" applyProtection="1">
      <alignment horizontal="center"/>
      <protection locked="0"/>
    </xf>
    <xf numFmtId="0" fontId="26" fillId="0" borderId="37" xfId="0" applyFont="1" applyBorder="1" applyAlignment="1">
      <alignment horizontal="center" shrinkToFit="1"/>
    </xf>
    <xf numFmtId="0" fontId="28" fillId="25" borderId="41" xfId="0" applyFont="1" applyFill="1" applyBorder="1" applyAlignment="1" applyProtection="1">
      <alignment horizontal="center" shrinkToFit="1"/>
      <protection locked="0"/>
    </xf>
    <xf numFmtId="0" fontId="29" fillId="4" borderId="40" xfId="0" applyFont="1" applyFill="1" applyBorder="1" applyAlignment="1" applyProtection="1">
      <alignment horizontal="center" shrinkToFit="1"/>
      <protection locked="0"/>
    </xf>
    <xf numFmtId="0" fontId="27" fillId="0" borderId="37" xfId="0" applyFont="1" applyBorder="1" applyAlignment="1" applyProtection="1">
      <alignment horizontal="center" shrinkToFit="1"/>
      <protection locked="0"/>
    </xf>
    <xf numFmtId="0" fontId="30" fillId="25" borderId="35" xfId="0" applyFont="1" applyFill="1" applyBorder="1" applyAlignment="1" applyProtection="1">
      <alignment/>
      <protection/>
    </xf>
    <xf numFmtId="0" fontId="26" fillId="0" borderId="37" xfId="0" applyFont="1" applyBorder="1" applyAlignment="1" applyProtection="1">
      <alignment horizontal="center"/>
      <protection locked="0"/>
    </xf>
    <xf numFmtId="0" fontId="30" fillId="25" borderId="39" xfId="0" applyFont="1" applyFill="1" applyBorder="1" applyAlignment="1" applyProtection="1">
      <alignment horizontal="center"/>
      <protection locked="0"/>
    </xf>
    <xf numFmtId="0" fontId="30" fillId="25" borderId="40" xfId="0" applyFont="1" applyFill="1" applyBorder="1" applyAlignment="1" applyProtection="1">
      <alignment horizontal="center" shrinkToFit="1"/>
      <protection locked="0"/>
    </xf>
    <xf numFmtId="0" fontId="25" fillId="0" borderId="15" xfId="0" applyFont="1" applyBorder="1" applyAlignment="1" applyProtection="1">
      <alignment horizontal="center" vertical="center" wrapText="1"/>
      <protection/>
    </xf>
    <xf numFmtId="0" fontId="25" fillId="0" borderId="42" xfId="0" applyFont="1" applyBorder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 shrinkToFit="1"/>
    </xf>
    <xf numFmtId="0" fontId="25" fillId="0" borderId="43" xfId="0" applyFont="1" applyBorder="1" applyAlignment="1">
      <alignment horizontal="center" vertical="center" wrapText="1"/>
    </xf>
    <xf numFmtId="9" fontId="0" fillId="0" borderId="0" xfId="0" applyNumberFormat="1" applyFont="1" applyBorder="1" applyAlignment="1">
      <alignment/>
    </xf>
    <xf numFmtId="0" fontId="38" fillId="22" borderId="30" xfId="0" applyNumberFormat="1" applyFont="1" applyFill="1" applyBorder="1" applyAlignment="1">
      <alignment/>
    </xf>
    <xf numFmtId="1" fontId="31" fillId="22" borderId="31" xfId="0" applyNumberFormat="1" applyFont="1" applyFill="1" applyBorder="1" applyAlignment="1">
      <alignment horizontal="center"/>
    </xf>
    <xf numFmtId="1" fontId="31" fillId="22" borderId="0" xfId="0" applyNumberFormat="1" applyFont="1" applyFill="1" applyBorder="1" applyAlignment="1">
      <alignment horizontal="center"/>
    </xf>
    <xf numFmtId="2" fontId="31" fillId="22" borderId="0" xfId="0" applyNumberFormat="1" applyFont="1" applyFill="1" applyBorder="1" applyAlignment="1">
      <alignment horizontal="center" shrinkToFit="1"/>
    </xf>
    <xf numFmtId="2" fontId="31" fillId="22" borderId="0" xfId="0" applyNumberFormat="1" applyFont="1" applyFill="1" applyBorder="1" applyAlignment="1">
      <alignment horizontal="center"/>
    </xf>
    <xf numFmtId="11" fontId="31" fillId="22" borderId="14" xfId="0" applyNumberFormat="1" applyFont="1" applyFill="1" applyBorder="1" applyAlignment="1">
      <alignment horizontal="center"/>
    </xf>
    <xf numFmtId="0" fontId="31" fillId="22" borderId="0" xfId="0" applyFont="1" applyFill="1" applyBorder="1" applyAlignment="1">
      <alignment horizontal="center" shrinkToFit="1"/>
    </xf>
    <xf numFmtId="1" fontId="31" fillId="22" borderId="12" xfId="0" applyNumberFormat="1" applyFont="1" applyFill="1" applyBorder="1" applyAlignment="1">
      <alignment horizontal="center"/>
    </xf>
    <xf numFmtId="0" fontId="31" fillId="22" borderId="12" xfId="0" applyFont="1" applyFill="1" applyBorder="1" applyAlignment="1">
      <alignment/>
    </xf>
    <xf numFmtId="11" fontId="31" fillId="22" borderId="27" xfId="0" applyNumberFormat="1" applyFont="1" applyFill="1" applyBorder="1" applyAlignment="1">
      <alignment horizontal="center" shrinkToFit="1"/>
    </xf>
    <xf numFmtId="11" fontId="31" fillId="22" borderId="28" xfId="0" applyNumberFormat="1" applyFont="1" applyFill="1" applyBorder="1" applyAlignment="1">
      <alignment horizontal="center" shrinkToFit="1"/>
    </xf>
    <xf numFmtId="11" fontId="9" fillId="4" borderId="27" xfId="0" applyNumberFormat="1" applyFont="1" applyFill="1" applyBorder="1" applyAlignment="1">
      <alignment horizontal="center" shrinkToFit="1"/>
    </xf>
    <xf numFmtId="11" fontId="9" fillId="4" borderId="28" xfId="0" applyNumberFormat="1" applyFont="1" applyFill="1" applyBorder="1" applyAlignment="1">
      <alignment horizontal="center" shrinkToFi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181" fontId="0" fillId="0" borderId="0" xfId="0" applyNumberFormat="1" applyFont="1" applyAlignment="1">
      <alignment/>
    </xf>
    <xf numFmtId="11" fontId="27" fillId="0" borderId="31" xfId="0" applyNumberFormat="1" applyFont="1" applyBorder="1" applyAlignment="1" applyProtection="1">
      <alignment horizontal="right"/>
      <protection locked="0"/>
    </xf>
    <xf numFmtId="11" fontId="27" fillId="0" borderId="21" xfId="0" applyNumberFormat="1" applyFont="1" applyBorder="1" applyAlignment="1" applyProtection="1">
      <alignment horizontal="right"/>
      <protection locked="0"/>
    </xf>
    <xf numFmtId="11" fontId="28" fillId="25" borderId="44" xfId="0" applyNumberFormat="1" applyFont="1" applyFill="1" applyBorder="1" applyAlignment="1" applyProtection="1">
      <alignment horizontal="right"/>
      <protection locked="0"/>
    </xf>
    <xf numFmtId="11" fontId="28" fillId="25" borderId="45" xfId="0" applyNumberFormat="1" applyFont="1" applyFill="1" applyBorder="1" applyAlignment="1" applyProtection="1">
      <alignment horizontal="right"/>
      <protection locked="0"/>
    </xf>
    <xf numFmtId="0" fontId="29" fillId="4" borderId="45" xfId="0" applyFont="1" applyFill="1" applyBorder="1" applyAlignment="1" applyProtection="1">
      <alignment horizontal="right"/>
      <protection locked="0"/>
    </xf>
    <xf numFmtId="11" fontId="30" fillId="25" borderId="45" xfId="0" applyNumberFormat="1" applyFont="1" applyFill="1" applyBorder="1" applyAlignment="1" applyProtection="1">
      <alignment horizontal="right"/>
      <protection locked="0"/>
    </xf>
    <xf numFmtId="0" fontId="14" fillId="25" borderId="46" xfId="0" applyFont="1" applyFill="1" applyBorder="1" applyAlignment="1">
      <alignment horizontal="center"/>
    </xf>
    <xf numFmtId="11" fontId="1" fillId="0" borderId="47" xfId="0" applyNumberFormat="1" applyFont="1" applyBorder="1" applyAlignment="1">
      <alignment/>
    </xf>
    <xf numFmtId="11" fontId="0" fillId="0" borderId="31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 horizontal="center"/>
    </xf>
    <xf numFmtId="1" fontId="0" fillId="0" borderId="14" xfId="0" applyNumberFormat="1" applyFont="1" applyBorder="1" applyAlignment="1">
      <alignment horizontal="center"/>
    </xf>
    <xf numFmtId="11" fontId="0" fillId="0" borderId="21" xfId="0" applyNumberFormat="1" applyFont="1" applyBorder="1" applyAlignment="1">
      <alignment horizontal="center"/>
    </xf>
    <xf numFmtId="1" fontId="0" fillId="0" borderId="11" xfId="0" applyNumberFormat="1" applyFont="1" applyBorder="1" applyAlignment="1">
      <alignment horizontal="center"/>
    </xf>
    <xf numFmtId="0" fontId="44" fillId="24" borderId="0" xfId="0" applyFont="1" applyFill="1" applyAlignment="1">
      <alignment/>
    </xf>
    <xf numFmtId="0" fontId="4" fillId="24" borderId="0" xfId="0" applyFont="1" applyFill="1" applyAlignment="1">
      <alignment/>
    </xf>
    <xf numFmtId="15" fontId="0" fillId="0" borderId="12" xfId="0" applyNumberFormat="1" applyBorder="1" applyAlignment="1">
      <alignment/>
    </xf>
    <xf numFmtId="15" fontId="0" fillId="0" borderId="13" xfId="0" applyNumberFormat="1" applyBorder="1" applyAlignment="1">
      <alignment horizontal="center"/>
    </xf>
    <xf numFmtId="0" fontId="43" fillId="0" borderId="48" xfId="57" applyFont="1" applyBorder="1">
      <alignment/>
      <protection/>
    </xf>
    <xf numFmtId="0" fontId="0" fillId="24" borderId="49" xfId="57" applyFont="1" applyFill="1" applyBorder="1">
      <alignment/>
      <protection/>
    </xf>
    <xf numFmtId="0" fontId="0" fillId="24" borderId="50" xfId="57" applyFont="1" applyFill="1" applyBorder="1">
      <alignment/>
      <protection/>
    </xf>
    <xf numFmtId="0" fontId="7" fillId="24" borderId="17" xfId="57" applyFont="1" applyFill="1" applyBorder="1">
      <alignment/>
      <protection/>
    </xf>
    <xf numFmtId="20" fontId="0" fillId="24" borderId="49" xfId="57" applyNumberFormat="1" applyFont="1" applyFill="1" applyBorder="1">
      <alignment/>
      <protection/>
    </xf>
    <xf numFmtId="20" fontId="0" fillId="24" borderId="49" xfId="57" applyNumberFormat="1" applyFont="1" applyFill="1" applyBorder="1" applyAlignment="1">
      <alignment horizontal="right"/>
      <protection/>
    </xf>
    <xf numFmtId="0" fontId="43" fillId="24" borderId="1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0" fontId="0" fillId="0" borderId="51" xfId="57" applyFont="1" applyBorder="1">
      <alignment/>
      <protection/>
    </xf>
    <xf numFmtId="0" fontId="0" fillId="24" borderId="0" xfId="57" applyFont="1" applyFill="1" applyBorder="1" applyAlignment="1">
      <alignment horizontal="left"/>
      <protection/>
    </xf>
    <xf numFmtId="0" fontId="0" fillId="0" borderId="0" xfId="57" applyFont="1">
      <alignment/>
      <protection/>
    </xf>
    <xf numFmtId="49" fontId="0" fillId="24" borderId="0" xfId="57" applyNumberFormat="1" applyFont="1" applyFill="1" applyBorder="1" applyAlignment="1">
      <alignment horizontal="left"/>
      <protection/>
    </xf>
    <xf numFmtId="0" fontId="0" fillId="24" borderId="0" xfId="57" applyFont="1" applyFill="1" applyBorder="1" applyAlignment="1">
      <alignment horizontal="right"/>
      <protection/>
    </xf>
    <xf numFmtId="0" fontId="0" fillId="0" borderId="0" xfId="0" applyFont="1" applyAlignment="1">
      <alignment/>
    </xf>
    <xf numFmtId="0" fontId="0" fillId="24" borderId="52" xfId="57" applyFont="1" applyFill="1" applyBorder="1">
      <alignment/>
      <protection/>
    </xf>
    <xf numFmtId="0" fontId="0" fillId="24" borderId="53" xfId="57" applyFont="1" applyFill="1" applyBorder="1">
      <alignment/>
      <protection/>
    </xf>
    <xf numFmtId="0" fontId="0" fillId="24" borderId="54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0" fontId="0" fillId="24" borderId="0" xfId="0" applyFont="1" applyFill="1" applyAlignment="1">
      <alignment horizontal="right"/>
    </xf>
    <xf numFmtId="0" fontId="0" fillId="0" borderId="0" xfId="0" applyFont="1" applyAlignment="1">
      <alignment horizontal="center"/>
    </xf>
    <xf numFmtId="0" fontId="0" fillId="24" borderId="0" xfId="0" applyFont="1" applyFill="1" applyAlignment="1">
      <alignment/>
    </xf>
    <xf numFmtId="0" fontId="0" fillId="24" borderId="0" xfId="57" applyFont="1" applyFill="1" applyBorder="1" applyAlignment="1">
      <alignment horizontal="center"/>
      <protection/>
    </xf>
    <xf numFmtId="0" fontId="0" fillId="24" borderId="0" xfId="0" applyFont="1" applyFill="1" applyAlignment="1">
      <alignment horizontal="center"/>
    </xf>
    <xf numFmtId="0" fontId="0" fillId="24" borderId="0" xfId="57" applyNumberFormat="1" applyFont="1" applyFill="1" applyBorder="1" applyAlignment="1">
      <alignment horizontal="center"/>
      <protection/>
    </xf>
    <xf numFmtId="1" fontId="0" fillId="24" borderId="0" xfId="57" applyNumberFormat="1" applyFont="1" applyFill="1" applyBorder="1" applyAlignment="1">
      <alignment horizontal="right"/>
      <protection/>
    </xf>
    <xf numFmtId="170" fontId="0" fillId="24" borderId="0" xfId="57" applyNumberFormat="1" applyFont="1" applyFill="1" applyBorder="1">
      <alignment/>
      <protection/>
    </xf>
    <xf numFmtId="170" fontId="0" fillId="24" borderId="0" xfId="57" applyNumberFormat="1" applyFont="1" applyFill="1" applyBorder="1" applyAlignment="1">
      <alignment horizontal="right"/>
      <protection/>
    </xf>
    <xf numFmtId="0" fontId="0" fillId="24" borderId="10" xfId="57" applyFont="1" applyFill="1" applyBorder="1" applyAlignment="1">
      <alignment vertical="center"/>
      <protection/>
    </xf>
    <xf numFmtId="0" fontId="0" fillId="24" borderId="0" xfId="57" applyFont="1" applyFill="1" applyBorder="1" applyAlignment="1">
      <alignment vertical="center"/>
      <protection/>
    </xf>
    <xf numFmtId="0" fontId="0" fillId="24" borderId="0" xfId="57" applyFont="1" applyFill="1" applyBorder="1" applyAlignment="1">
      <alignment horizontal="left" vertical="center"/>
      <protection/>
    </xf>
    <xf numFmtId="0" fontId="41" fillId="24" borderId="0" xfId="57" applyFont="1" applyFill="1" applyBorder="1" applyAlignment="1">
      <alignment horizontal="left" vertical="center"/>
      <protection/>
    </xf>
    <xf numFmtId="0" fontId="0" fillId="0" borderId="0" xfId="0" applyFont="1" applyAlignment="1">
      <alignment horizontal="left"/>
    </xf>
    <xf numFmtId="0" fontId="0" fillId="24" borderId="0" xfId="57" applyFont="1" applyFill="1" applyBorder="1" applyAlignment="1">
      <alignment horizontal="right" vertical="center"/>
      <protection/>
    </xf>
    <xf numFmtId="0" fontId="7" fillId="24" borderId="10" xfId="57" applyFont="1" applyFill="1" applyBorder="1" applyAlignment="1">
      <alignment horizontal="center"/>
      <protection/>
    </xf>
    <xf numFmtId="0" fontId="7" fillId="24" borderId="0" xfId="57" applyFont="1" applyFill="1" applyBorder="1" applyAlignment="1">
      <alignment horizontal="center"/>
      <protection/>
    </xf>
    <xf numFmtId="0" fontId="12" fillId="25" borderId="30" xfId="57" applyFont="1" applyFill="1" applyBorder="1" applyAlignment="1">
      <alignment horizontal="center"/>
      <protection/>
    </xf>
    <xf numFmtId="0" fontId="14" fillId="25" borderId="30" xfId="57" applyFont="1" applyFill="1" applyBorder="1" applyAlignment="1">
      <alignment horizontal="center"/>
      <protection/>
    </xf>
    <xf numFmtId="0" fontId="45" fillId="25" borderId="30" xfId="57" applyFont="1" applyFill="1" applyBorder="1" applyAlignment="1">
      <alignment horizontal="center"/>
      <protection/>
    </xf>
    <xf numFmtId="0" fontId="7" fillId="0" borderId="0" xfId="57" applyFont="1" applyFill="1" applyBorder="1" applyAlignment="1">
      <alignment horizontal="center"/>
      <protection/>
    </xf>
    <xf numFmtId="0" fontId="46" fillId="0" borderId="0" xfId="57" applyFont="1" applyFill="1" applyBorder="1" applyAlignment="1">
      <alignment horizontal="center"/>
      <protection/>
    </xf>
    <xf numFmtId="0" fontId="47" fillId="0" borderId="0" xfId="57" applyFont="1" applyFill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8" fillId="25" borderId="37" xfId="57" applyFont="1" applyFill="1" applyBorder="1" applyAlignment="1" applyProtection="1">
      <alignment horizontal="center"/>
      <protection locked="0"/>
    </xf>
    <xf numFmtId="0" fontId="10" fillId="25" borderId="37" xfId="57" applyFont="1" applyFill="1" applyBorder="1">
      <alignment/>
      <protection/>
    </xf>
    <xf numFmtId="0" fontId="41" fillId="25" borderId="55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48" fillId="0" borderId="0" xfId="57" applyFont="1" applyFill="1" applyBorder="1">
      <alignment/>
      <protection/>
    </xf>
    <xf numFmtId="0" fontId="49" fillId="0" borderId="0" xfId="57" applyFont="1" applyFill="1" applyBorder="1">
      <alignment/>
      <protection/>
    </xf>
    <xf numFmtId="0" fontId="0" fillId="0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0" fontId="0" fillId="0" borderId="0" xfId="0" applyFont="1" applyAlignment="1">
      <alignment/>
    </xf>
    <xf numFmtId="0" fontId="0" fillId="24" borderId="10" xfId="57" applyFont="1" applyFill="1" applyBorder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24" borderId="0" xfId="57" applyFont="1" applyFill="1" applyBorder="1">
      <alignment/>
      <protection/>
    </xf>
    <xf numFmtId="0" fontId="0" fillId="24" borderId="10" xfId="57" applyFont="1" applyFill="1" applyBorder="1">
      <alignment/>
      <protection/>
    </xf>
    <xf numFmtId="1" fontId="0" fillId="24" borderId="0" xfId="57" applyNumberFormat="1" applyFont="1" applyFill="1" applyBorder="1">
      <alignment/>
      <protection/>
    </xf>
    <xf numFmtId="1" fontId="8" fillId="25" borderId="21" xfId="57" applyNumberFormat="1" applyFont="1" applyFill="1" applyBorder="1" applyAlignment="1">
      <alignment vertical="center"/>
      <protection/>
    </xf>
    <xf numFmtId="1" fontId="8" fillId="25" borderId="12" xfId="57" applyNumberFormat="1" applyFont="1" applyFill="1" applyBorder="1" applyAlignment="1">
      <alignment vertical="center"/>
      <protection/>
    </xf>
    <xf numFmtId="1" fontId="9" fillId="4" borderId="12" xfId="57" applyNumberFormat="1" applyFont="1" applyFill="1" applyBorder="1" applyAlignment="1">
      <alignment vertical="center"/>
      <protection/>
    </xf>
    <xf numFmtId="1" fontId="31" fillId="22" borderId="12" xfId="57" applyNumberFormat="1" applyFont="1" applyFill="1" applyBorder="1" applyAlignment="1">
      <alignment vertical="center"/>
      <protection/>
    </xf>
    <xf numFmtId="1" fontId="10" fillId="25" borderId="12" xfId="57" applyNumberFormat="1" applyFont="1" applyFill="1" applyBorder="1" applyAlignment="1">
      <alignment vertical="center"/>
      <protection/>
    </xf>
    <xf numFmtId="1" fontId="10" fillId="25" borderId="11" xfId="57" applyNumberFormat="1" applyFont="1" applyFill="1" applyBorder="1" applyAlignment="1">
      <alignment vertical="center"/>
      <protection/>
    </xf>
    <xf numFmtId="0" fontId="9" fillId="4" borderId="19" xfId="0" applyFont="1" applyFill="1" applyBorder="1" applyAlignment="1">
      <alignment/>
    </xf>
    <xf numFmtId="1" fontId="9" fillId="4" borderId="2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4" borderId="12" xfId="57" applyFont="1" applyFill="1" applyBorder="1">
      <alignment/>
      <protection/>
    </xf>
    <xf numFmtId="0" fontId="0" fillId="22" borderId="0" xfId="0" applyFont="1" applyFill="1" applyBorder="1" applyAlignment="1">
      <alignment horizontal="left"/>
    </xf>
    <xf numFmtId="0" fontId="0" fillId="22" borderId="14" xfId="0" applyFont="1" applyFill="1" applyBorder="1" applyAlignment="1">
      <alignment horizontal="left"/>
    </xf>
    <xf numFmtId="0" fontId="0" fillId="22" borderId="12" xfId="0" applyFont="1" applyFill="1" applyBorder="1" applyAlignment="1">
      <alignment horizontal="left"/>
    </xf>
    <xf numFmtId="0" fontId="0" fillId="22" borderId="11" xfId="0" applyFont="1" applyFill="1" applyBorder="1" applyAlignment="1">
      <alignment horizontal="left"/>
    </xf>
    <xf numFmtId="15" fontId="25" fillId="0" borderId="43" xfId="0" applyNumberFormat="1" applyFont="1" applyBorder="1" applyAlignment="1">
      <alignment horizontal="center"/>
    </xf>
    <xf numFmtId="15" fontId="1" fillId="0" borderId="43" xfId="0" applyNumberFormat="1" applyFont="1" applyBorder="1" applyAlignment="1">
      <alignment horizontal="center"/>
    </xf>
    <xf numFmtId="15" fontId="23" fillId="0" borderId="43" xfId="0" applyNumberFormat="1" applyFont="1" applyBorder="1" applyAlignment="1">
      <alignment horizontal="center"/>
    </xf>
    <xf numFmtId="1" fontId="8" fillId="25" borderId="56" xfId="0" applyNumberFormat="1" applyFont="1" applyFill="1" applyBorder="1" applyAlignment="1">
      <alignment vertical="center"/>
    </xf>
    <xf numFmtId="1" fontId="8" fillId="25" borderId="57" xfId="0" applyNumberFormat="1" applyFont="1" applyFill="1" applyBorder="1" applyAlignment="1">
      <alignment vertical="center"/>
    </xf>
    <xf numFmtId="1" fontId="9" fillId="4" borderId="57" xfId="0" applyNumberFormat="1" applyFont="1" applyFill="1" applyBorder="1" applyAlignment="1">
      <alignment vertical="center"/>
    </xf>
    <xf numFmtId="1" fontId="31" fillId="22" borderId="57" xfId="0" applyNumberFormat="1" applyFont="1" applyFill="1" applyBorder="1" applyAlignment="1">
      <alignment vertical="center"/>
    </xf>
    <xf numFmtId="1" fontId="10" fillId="25" borderId="57" xfId="0" applyNumberFormat="1" applyFont="1" applyFill="1" applyBorder="1" applyAlignment="1">
      <alignment vertical="center"/>
    </xf>
    <xf numFmtId="1" fontId="10" fillId="25" borderId="58" xfId="0" applyNumberFormat="1" applyFont="1" applyFill="1" applyBorder="1" applyAlignment="1">
      <alignment vertical="center"/>
    </xf>
    <xf numFmtId="0" fontId="23" fillId="24" borderId="59" xfId="0" applyFont="1" applyFill="1" applyBorder="1" applyAlignment="1">
      <alignment horizontal="center"/>
    </xf>
    <xf numFmtId="0" fontId="23" fillId="24" borderId="60" xfId="0" applyFont="1" applyFill="1" applyBorder="1" applyAlignment="1">
      <alignment horizontal="center"/>
    </xf>
    <xf numFmtId="0" fontId="23" fillId="24" borderId="61" xfId="0" applyFont="1" applyFill="1" applyBorder="1" applyAlignment="1">
      <alignment horizontal="center"/>
    </xf>
    <xf numFmtId="11" fontId="31" fillId="22" borderId="27" xfId="0" applyNumberFormat="1" applyFont="1" applyFill="1" applyBorder="1" applyAlignment="1">
      <alignment horizontal="center" shrinkToFit="1"/>
    </xf>
    <xf numFmtId="11" fontId="31" fillId="22" borderId="28" xfId="0" applyNumberFormat="1" applyFont="1" applyFill="1" applyBorder="1" applyAlignment="1">
      <alignment horizontal="center" shrinkToFit="1"/>
    </xf>
    <xf numFmtId="11" fontId="1" fillId="0" borderId="0" xfId="0" applyNumberFormat="1" applyFont="1" applyAlignment="1">
      <alignment horizontal="center"/>
    </xf>
    <xf numFmtId="0" fontId="44" fillId="24" borderId="0" xfId="0" applyFont="1" applyFill="1" applyAlignment="1">
      <alignment horizontal="center"/>
    </xf>
    <xf numFmtId="11" fontId="1" fillId="24" borderId="0" xfId="0" applyNumberFormat="1" applyFont="1" applyFill="1" applyAlignment="1">
      <alignment horizontal="center"/>
    </xf>
    <xf numFmtId="0" fontId="19" fillId="0" borderId="55" xfId="0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50" fillId="0" borderId="15" xfId="0" applyFont="1" applyBorder="1" applyAlignment="1">
      <alignment horizontal="center" vertical="center" wrapText="1"/>
    </xf>
    <xf numFmtId="11" fontId="26" fillId="0" borderId="14" xfId="0" applyNumberFormat="1" applyFont="1" applyBorder="1" applyAlignment="1">
      <alignment horizontal="left"/>
    </xf>
    <xf numFmtId="11" fontId="26" fillId="0" borderId="11" xfId="0" applyNumberFormat="1" applyFont="1" applyBorder="1" applyAlignment="1">
      <alignment horizontal="left"/>
    </xf>
    <xf numFmtId="0" fontId="33" fillId="22" borderId="35" xfId="0" applyFont="1" applyFill="1" applyBorder="1" applyAlignment="1" applyProtection="1">
      <alignment/>
      <protection/>
    </xf>
    <xf numFmtId="0" fontId="33" fillId="22" borderId="40" xfId="0" applyFont="1" applyFill="1" applyBorder="1" applyAlignment="1" applyProtection="1">
      <alignment horizontal="center" shrinkToFit="1"/>
      <protection locked="0"/>
    </xf>
    <xf numFmtId="11" fontId="33" fillId="22" borderId="45" xfId="0" applyNumberFormat="1" applyFont="1" applyFill="1" applyBorder="1" applyAlignment="1" applyProtection="1">
      <alignment horizontal="right"/>
      <protection locked="0"/>
    </xf>
    <xf numFmtId="0" fontId="33" fillId="22" borderId="39" xfId="0" applyFont="1" applyFill="1" applyBorder="1" applyAlignment="1" applyProtection="1">
      <alignment horizontal="center"/>
      <protection locked="0"/>
    </xf>
    <xf numFmtId="1" fontId="33" fillId="22" borderId="24" xfId="0" applyNumberFormat="1" applyFont="1" applyFill="1" applyBorder="1" applyAlignment="1">
      <alignment horizontal="center"/>
    </xf>
    <xf numFmtId="11" fontId="26" fillId="0" borderId="46" xfId="0" applyNumberFormat="1" applyFont="1" applyBorder="1" applyAlignment="1">
      <alignment horizontal="left"/>
    </xf>
    <xf numFmtId="2" fontId="0" fillId="24" borderId="62" xfId="0" applyNumberFormat="1" applyFill="1" applyBorder="1" applyAlignment="1">
      <alignment horizontal="center" shrinkToFit="1"/>
    </xf>
    <xf numFmtId="2" fontId="8" fillId="25" borderId="62" xfId="0" applyNumberFormat="1" applyFont="1" applyFill="1" applyBorder="1" applyAlignment="1">
      <alignment horizontal="center" shrinkToFit="1"/>
    </xf>
    <xf numFmtId="2" fontId="9" fillId="4" borderId="62" xfId="0" applyNumberFormat="1" applyFont="1" applyFill="1" applyBorder="1" applyAlignment="1">
      <alignment horizontal="center" shrinkToFit="1"/>
    </xf>
    <xf numFmtId="2" fontId="9" fillId="4" borderId="62" xfId="0" applyNumberFormat="1" applyFont="1" applyFill="1" applyBorder="1" applyAlignment="1">
      <alignment horizontal="center" shrinkToFit="1"/>
    </xf>
    <xf numFmtId="2" fontId="31" fillId="22" borderId="62" xfId="0" applyNumberFormat="1" applyFont="1" applyFill="1" applyBorder="1" applyAlignment="1">
      <alignment horizontal="center" shrinkToFit="1"/>
    </xf>
    <xf numFmtId="2" fontId="10" fillId="25" borderId="62" xfId="0" applyNumberFormat="1" applyFont="1" applyFill="1" applyBorder="1" applyAlignment="1">
      <alignment horizontal="center" shrinkToFit="1"/>
    </xf>
    <xf numFmtId="2" fontId="10" fillId="25" borderId="63" xfId="0" applyNumberFormat="1" applyFont="1" applyFill="1" applyBorder="1" applyAlignment="1">
      <alignment horizontal="center" shrinkToFit="1"/>
    </xf>
    <xf numFmtId="11" fontId="8" fillId="25" borderId="17" xfId="0" applyNumberFormat="1" applyFont="1" applyFill="1" applyBorder="1" applyAlignment="1">
      <alignment horizontal="center" shrinkToFit="1"/>
    </xf>
    <xf numFmtId="11" fontId="0" fillId="24" borderId="17" xfId="0" applyNumberFormat="1" applyFill="1" applyBorder="1" applyAlignment="1">
      <alignment horizontal="center" shrinkToFit="1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6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64" xfId="0" applyBorder="1" applyAlignment="1">
      <alignment horizontal="left" vertical="top"/>
    </xf>
    <xf numFmtId="0" fontId="26" fillId="0" borderId="0" xfId="0" applyFont="1" applyBorder="1" applyAlignment="1">
      <alignment horizontal="left" vertical="top"/>
    </xf>
    <xf numFmtId="0" fontId="1" fillId="20" borderId="16" xfId="0" applyFont="1" applyFill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4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31" xfId="0" applyBorder="1" applyAlignment="1">
      <alignment horizontal="left" vertical="top"/>
    </xf>
    <xf numFmtId="0" fontId="0" fillId="0" borderId="16" xfId="0" applyFont="1" applyBorder="1" applyAlignment="1">
      <alignment horizontal="left" vertical="top"/>
    </xf>
    <xf numFmtId="0" fontId="0" fillId="0" borderId="16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6" xfId="0" applyFont="1" applyBorder="1" applyAlignment="1">
      <alignment horizontal="left"/>
    </xf>
    <xf numFmtId="0" fontId="1" fillId="0" borderId="21" xfId="0" applyFont="1" applyFill="1" applyBorder="1" applyAlignment="1">
      <alignment horizontal="left" vertical="top"/>
    </xf>
    <xf numFmtId="0" fontId="26" fillId="0" borderId="0" xfId="0" applyFont="1" applyBorder="1" applyAlignment="1">
      <alignment/>
    </xf>
    <xf numFmtId="1" fontId="0" fillId="22" borderId="65" xfId="57" applyNumberFormat="1" applyFont="1" applyFill="1" applyBorder="1" applyAlignment="1">
      <alignment vertical="center"/>
      <protection/>
    </xf>
    <xf numFmtId="1" fontId="0" fillId="22" borderId="66" xfId="57" applyNumberFormat="1" applyFont="1" applyFill="1" applyBorder="1" applyAlignment="1">
      <alignment vertical="center"/>
      <protection/>
    </xf>
    <xf numFmtId="1" fontId="0" fillId="10" borderId="66" xfId="57" applyNumberFormat="1" applyFont="1" applyFill="1" applyBorder="1" applyAlignment="1">
      <alignment vertical="center"/>
      <protection/>
    </xf>
    <xf numFmtId="1" fontId="0" fillId="26" borderId="66" xfId="57" applyNumberFormat="1" applyFont="1" applyFill="1" applyBorder="1" applyAlignment="1">
      <alignment vertical="center"/>
      <protection/>
    </xf>
    <xf numFmtId="1" fontId="0" fillId="0" borderId="66" xfId="57" applyNumberFormat="1" applyFont="1" applyFill="1" applyBorder="1" applyAlignment="1">
      <alignment vertical="center"/>
      <protection/>
    </xf>
    <xf numFmtId="1" fontId="0" fillId="7" borderId="66" xfId="57" applyNumberFormat="1" applyFont="1" applyFill="1" applyBorder="1" applyAlignment="1">
      <alignment vertical="center"/>
      <protection/>
    </xf>
    <xf numFmtId="1" fontId="0" fillId="8" borderId="66" xfId="57" applyNumberFormat="1" applyFont="1" applyFill="1" applyBorder="1" applyAlignment="1">
      <alignment vertical="center"/>
      <protection/>
    </xf>
    <xf numFmtId="1" fontId="0" fillId="8" borderId="67" xfId="57" applyNumberFormat="1" applyFont="1" applyFill="1" applyBorder="1" applyAlignment="1">
      <alignment vertical="center"/>
      <protection/>
    </xf>
    <xf numFmtId="1" fontId="0" fillId="22" borderId="68" xfId="57" applyNumberFormat="1" applyFont="1" applyFill="1" applyBorder="1" applyAlignment="1">
      <alignment vertical="center"/>
      <protection/>
    </xf>
    <xf numFmtId="0" fontId="0" fillId="22" borderId="7" xfId="0" applyFont="1" applyFill="1" applyBorder="1" applyAlignment="1">
      <alignment/>
    </xf>
    <xf numFmtId="0" fontId="0" fillId="10" borderId="7" xfId="0" applyFont="1" applyFill="1" applyBorder="1" applyAlignment="1">
      <alignment/>
    </xf>
    <xf numFmtId="0" fontId="0" fillId="26" borderId="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0" fillId="7" borderId="7" xfId="0" applyFont="1" applyFill="1" applyBorder="1" applyAlignment="1">
      <alignment/>
    </xf>
    <xf numFmtId="0" fontId="0" fillId="8" borderId="7" xfId="0" applyFont="1" applyFill="1" applyBorder="1" applyAlignment="1">
      <alignment/>
    </xf>
    <xf numFmtId="0" fontId="0" fillId="8" borderId="69" xfId="0" applyFont="1" applyFill="1" applyBorder="1" applyAlignment="1">
      <alignment/>
    </xf>
    <xf numFmtId="1" fontId="0" fillId="22" borderId="70" xfId="57" applyNumberFormat="1" applyFont="1" applyFill="1" applyBorder="1" applyAlignment="1">
      <alignment vertical="center"/>
      <protection/>
    </xf>
    <xf numFmtId="0" fontId="0" fillId="22" borderId="71" xfId="0" applyFont="1" applyFill="1" applyBorder="1" applyAlignment="1">
      <alignment/>
    </xf>
    <xf numFmtId="0" fontId="0" fillId="10" borderId="71" xfId="0" applyFont="1" applyFill="1" applyBorder="1" applyAlignment="1">
      <alignment/>
    </xf>
    <xf numFmtId="0" fontId="0" fillId="26" borderId="71" xfId="0" applyFont="1" applyFill="1" applyBorder="1" applyAlignment="1">
      <alignment/>
    </xf>
    <xf numFmtId="0" fontId="0" fillId="0" borderId="71" xfId="0" applyFont="1" applyFill="1" applyBorder="1" applyAlignment="1">
      <alignment/>
    </xf>
    <xf numFmtId="0" fontId="0" fillId="7" borderId="71" xfId="0" applyFont="1" applyFill="1" applyBorder="1" applyAlignment="1">
      <alignment/>
    </xf>
    <xf numFmtId="0" fontId="0" fillId="8" borderId="71" xfId="0" applyFont="1" applyFill="1" applyBorder="1" applyAlignment="1">
      <alignment/>
    </xf>
    <xf numFmtId="0" fontId="0" fillId="8" borderId="72" xfId="0" applyFont="1" applyFill="1" applyBorder="1" applyAlignment="1">
      <alignment/>
    </xf>
    <xf numFmtId="1" fontId="0" fillId="22" borderId="7" xfId="57" applyNumberFormat="1" applyFont="1" applyFill="1" applyBorder="1" applyAlignment="1">
      <alignment vertical="center"/>
      <protection/>
    </xf>
    <xf numFmtId="1" fontId="0" fillId="10" borderId="7" xfId="57" applyNumberFormat="1" applyFont="1" applyFill="1" applyBorder="1" applyAlignment="1">
      <alignment vertical="center"/>
      <protection/>
    </xf>
    <xf numFmtId="1" fontId="0" fillId="26" borderId="7" xfId="57" applyNumberFormat="1" applyFont="1" applyFill="1" applyBorder="1" applyAlignment="1">
      <alignment vertical="center"/>
      <protection/>
    </xf>
    <xf numFmtId="1" fontId="0" fillId="0" borderId="7" xfId="57" applyNumberFormat="1" applyFont="1" applyFill="1" applyBorder="1" applyAlignment="1">
      <alignment vertical="center"/>
      <protection/>
    </xf>
    <xf numFmtId="1" fontId="0" fillId="7" borderId="7" xfId="57" applyNumberFormat="1" applyFont="1" applyFill="1" applyBorder="1" applyAlignment="1">
      <alignment vertical="center"/>
      <protection/>
    </xf>
    <xf numFmtId="1" fontId="0" fillId="8" borderId="7" xfId="57" applyNumberFormat="1" applyFont="1" applyFill="1" applyBorder="1" applyAlignment="1">
      <alignment vertical="center"/>
      <protection/>
    </xf>
    <xf numFmtId="1" fontId="0" fillId="8" borderId="69" xfId="57" applyNumberFormat="1" applyFont="1" applyFill="1" applyBorder="1" applyAlignment="1">
      <alignment vertical="center"/>
      <protection/>
    </xf>
    <xf numFmtId="0" fontId="0" fillId="22" borderId="16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0" fillId="26" borderId="16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11" fontId="0" fillId="22" borderId="27" xfId="0" applyNumberFormat="1" applyFill="1" applyBorder="1" applyAlignment="1">
      <alignment horizontal="center" shrinkToFit="1"/>
    </xf>
    <xf numFmtId="11" fontId="0" fillId="10" borderId="27" xfId="0" applyNumberFormat="1" applyFill="1" applyBorder="1" applyAlignment="1">
      <alignment horizontal="center" shrinkToFit="1"/>
    </xf>
    <xf numFmtId="11" fontId="0" fillId="26" borderId="27" xfId="0" applyNumberFormat="1" applyFill="1" applyBorder="1" applyAlignment="1">
      <alignment horizontal="center" shrinkToFit="1"/>
    </xf>
    <xf numFmtId="11" fontId="0" fillId="7" borderId="27" xfId="0" applyNumberFormat="1" applyFill="1" applyBorder="1" applyAlignment="1">
      <alignment horizontal="center" shrinkToFit="1"/>
    </xf>
    <xf numFmtId="11" fontId="0" fillId="8" borderId="27" xfId="0" applyNumberFormat="1" applyFill="1" applyBorder="1" applyAlignment="1">
      <alignment horizontal="center" shrinkToFit="1"/>
    </xf>
    <xf numFmtId="11" fontId="0" fillId="8" borderId="32" xfId="0" applyNumberFormat="1" applyFill="1" applyBorder="1" applyAlignment="1">
      <alignment horizontal="center" shrinkToFit="1"/>
    </xf>
    <xf numFmtId="11" fontId="0" fillId="22" borderId="28" xfId="0" applyNumberFormat="1" applyFill="1" applyBorder="1" applyAlignment="1">
      <alignment horizontal="center" shrinkToFit="1"/>
    </xf>
    <xf numFmtId="11" fontId="0" fillId="10" borderId="28" xfId="0" applyNumberFormat="1" applyFill="1" applyBorder="1" applyAlignment="1">
      <alignment horizontal="center" shrinkToFit="1"/>
    </xf>
    <xf numFmtId="11" fontId="0" fillId="26" borderId="28" xfId="0" applyNumberFormat="1" applyFill="1" applyBorder="1" applyAlignment="1">
      <alignment horizontal="center" shrinkToFit="1"/>
    </xf>
    <xf numFmtId="11" fontId="0" fillId="7" borderId="28" xfId="0" applyNumberFormat="1" applyFill="1" applyBorder="1" applyAlignment="1">
      <alignment horizontal="center" shrinkToFit="1"/>
    </xf>
    <xf numFmtId="11" fontId="0" fillId="8" borderId="28" xfId="0" applyNumberFormat="1" applyFill="1" applyBorder="1" applyAlignment="1">
      <alignment horizontal="center" shrinkToFit="1"/>
    </xf>
    <xf numFmtId="11" fontId="0" fillId="8" borderId="33" xfId="0" applyNumberFormat="1" applyFill="1" applyBorder="1" applyAlignment="1">
      <alignment horizontal="center" shrinkToFit="1"/>
    </xf>
    <xf numFmtId="1" fontId="0" fillId="22" borderId="17" xfId="0" applyNumberFormat="1" applyFill="1" applyBorder="1" applyAlignment="1">
      <alignment horizontal="center" shrinkToFit="1"/>
    </xf>
    <xf numFmtId="1" fontId="0" fillId="10" borderId="17" xfId="0" applyNumberFormat="1" applyFill="1" applyBorder="1" applyAlignment="1">
      <alignment horizontal="center" shrinkToFit="1"/>
    </xf>
    <xf numFmtId="1" fontId="0" fillId="26" borderId="17" xfId="0" applyNumberFormat="1" applyFill="1" applyBorder="1" applyAlignment="1">
      <alignment horizontal="center" shrinkToFit="1"/>
    </xf>
    <xf numFmtId="1" fontId="0" fillId="24" borderId="17" xfId="0" applyNumberFormat="1" applyFill="1" applyBorder="1" applyAlignment="1">
      <alignment horizontal="center" shrinkToFit="1"/>
    </xf>
    <xf numFmtId="1" fontId="0" fillId="7" borderId="17" xfId="0" applyNumberFormat="1" applyFill="1" applyBorder="1" applyAlignment="1">
      <alignment horizontal="center" shrinkToFit="1"/>
    </xf>
    <xf numFmtId="1" fontId="0" fillId="8" borderId="17" xfId="0" applyNumberFormat="1" applyFill="1" applyBorder="1" applyAlignment="1">
      <alignment horizontal="center" shrinkToFit="1"/>
    </xf>
    <xf numFmtId="1" fontId="0" fillId="8" borderId="73" xfId="0" applyNumberFormat="1" applyFill="1" applyBorder="1" applyAlignment="1">
      <alignment horizontal="center" shrinkToFit="1"/>
    </xf>
    <xf numFmtId="1" fontId="8" fillId="25" borderId="17" xfId="0" applyNumberFormat="1" applyFont="1" applyFill="1" applyBorder="1" applyAlignment="1">
      <alignment horizontal="center" shrinkToFit="1"/>
    </xf>
    <xf numFmtId="1" fontId="9" fillId="4" borderId="17" xfId="0" applyNumberFormat="1" applyFont="1" applyFill="1" applyBorder="1" applyAlignment="1">
      <alignment horizontal="center" shrinkToFit="1"/>
    </xf>
    <xf numFmtId="1" fontId="31" fillId="22" borderId="17" xfId="0" applyNumberFormat="1" applyFont="1" applyFill="1" applyBorder="1" applyAlignment="1">
      <alignment horizontal="center" shrinkToFit="1"/>
    </xf>
    <xf numFmtId="1" fontId="10" fillId="25" borderId="17" xfId="0" applyNumberFormat="1" applyFont="1" applyFill="1" applyBorder="1" applyAlignment="1">
      <alignment horizontal="center" shrinkToFit="1"/>
    </xf>
    <xf numFmtId="1" fontId="10" fillId="25" borderId="73" xfId="0" applyNumberFormat="1" applyFont="1" applyFill="1" applyBorder="1" applyAlignment="1">
      <alignment horizontal="center" shrinkToFit="1"/>
    </xf>
    <xf numFmtId="11" fontId="0" fillId="22" borderId="17" xfId="0" applyNumberFormat="1" applyFill="1" applyBorder="1" applyAlignment="1">
      <alignment horizontal="center" shrinkToFit="1"/>
    </xf>
    <xf numFmtId="11" fontId="0" fillId="10" borderId="17" xfId="0" applyNumberFormat="1" applyFill="1" applyBorder="1" applyAlignment="1">
      <alignment horizontal="center" shrinkToFit="1"/>
    </xf>
    <xf numFmtId="11" fontId="0" fillId="26" borderId="17" xfId="0" applyNumberFormat="1" applyFill="1" applyBorder="1" applyAlignment="1">
      <alignment horizontal="center" shrinkToFit="1"/>
    </xf>
    <xf numFmtId="11" fontId="0" fillId="7" borderId="17" xfId="0" applyNumberFormat="1" applyFill="1" applyBorder="1" applyAlignment="1">
      <alignment horizontal="center" shrinkToFit="1"/>
    </xf>
    <xf numFmtId="11" fontId="0" fillId="8" borderId="17" xfId="0" applyNumberFormat="1" applyFill="1" applyBorder="1" applyAlignment="1">
      <alignment horizontal="center" shrinkToFit="1"/>
    </xf>
    <xf numFmtId="11" fontId="0" fillId="8" borderId="73" xfId="0" applyNumberFormat="1" applyFill="1" applyBorder="1" applyAlignment="1">
      <alignment horizontal="center" shrinkToFit="1"/>
    </xf>
    <xf numFmtId="2" fontId="0" fillId="22" borderId="62" xfId="0" applyNumberFormat="1" applyFill="1" applyBorder="1" applyAlignment="1">
      <alignment horizontal="center" shrinkToFit="1"/>
    </xf>
    <xf numFmtId="2" fontId="0" fillId="10" borderId="62" xfId="0" applyNumberFormat="1" applyFill="1" applyBorder="1" applyAlignment="1">
      <alignment horizontal="center" shrinkToFit="1"/>
    </xf>
    <xf numFmtId="2" fontId="0" fillId="26" borderId="62" xfId="0" applyNumberFormat="1" applyFill="1" applyBorder="1" applyAlignment="1">
      <alignment horizontal="center" shrinkToFit="1"/>
    </xf>
    <xf numFmtId="2" fontId="0" fillId="7" borderId="62" xfId="0" applyNumberFormat="1" applyFill="1" applyBorder="1" applyAlignment="1">
      <alignment horizontal="center" shrinkToFit="1"/>
    </xf>
    <xf numFmtId="2" fontId="0" fillId="8" borderId="62" xfId="0" applyNumberFormat="1" applyFill="1" applyBorder="1" applyAlignment="1">
      <alignment horizontal="center" shrinkToFit="1"/>
    </xf>
    <xf numFmtId="2" fontId="0" fillId="8" borderId="63" xfId="0" applyNumberFormat="1" applyFill="1" applyBorder="1" applyAlignment="1">
      <alignment horizontal="center" shrinkToFit="1"/>
    </xf>
    <xf numFmtId="0" fontId="52" fillId="24" borderId="0" xfId="57" applyFont="1" applyFill="1" applyBorder="1">
      <alignment/>
      <protection/>
    </xf>
    <xf numFmtId="0" fontId="0" fillId="24" borderId="0" xfId="57" applyFont="1" applyFill="1" applyBorder="1">
      <alignment/>
      <protection/>
    </xf>
    <xf numFmtId="0" fontId="27" fillId="22" borderId="37" xfId="0" applyFont="1" applyFill="1" applyBorder="1" applyAlignment="1" applyProtection="1">
      <alignment horizontal="center"/>
      <protection locked="0"/>
    </xf>
    <xf numFmtId="11" fontId="27" fillId="22" borderId="31" xfId="0" applyNumberFormat="1" applyFont="1" applyFill="1" applyBorder="1" applyAlignment="1" applyProtection="1">
      <alignment horizontal="right"/>
      <protection locked="0"/>
    </xf>
    <xf numFmtId="11" fontId="26" fillId="22" borderId="14" xfId="0" applyNumberFormat="1" applyFont="1" applyFill="1" applyBorder="1" applyAlignment="1">
      <alignment horizontal="left"/>
    </xf>
    <xf numFmtId="0" fontId="26" fillId="22" borderId="37" xfId="0" applyFont="1" applyFill="1" applyBorder="1" applyAlignment="1">
      <alignment horizontal="center" shrinkToFit="1"/>
    </xf>
    <xf numFmtId="1" fontId="27" fillId="22" borderId="23" xfId="0" applyNumberFormat="1" applyFont="1" applyFill="1" applyBorder="1" applyAlignment="1">
      <alignment horizontal="center"/>
    </xf>
    <xf numFmtId="0" fontId="27" fillId="22" borderId="55" xfId="0" applyFont="1" applyFill="1" applyBorder="1" applyAlignment="1" applyProtection="1">
      <alignment horizontal="center"/>
      <protection locked="0"/>
    </xf>
    <xf numFmtId="11" fontId="27" fillId="22" borderId="21" xfId="0" applyNumberFormat="1" applyFont="1" applyFill="1" applyBorder="1" applyAlignment="1" applyProtection="1">
      <alignment horizontal="right"/>
      <protection locked="0"/>
    </xf>
    <xf numFmtId="11" fontId="26" fillId="22" borderId="11" xfId="0" applyNumberFormat="1" applyFont="1" applyFill="1" applyBorder="1" applyAlignment="1">
      <alignment horizontal="left"/>
    </xf>
    <xf numFmtId="0" fontId="27" fillId="22" borderId="55" xfId="0" applyFont="1" applyFill="1" applyBorder="1" applyAlignment="1" applyProtection="1">
      <alignment horizontal="center" shrinkToFit="1"/>
      <protection locked="0"/>
    </xf>
    <xf numFmtId="0" fontId="27" fillId="22" borderId="36" xfId="0" applyFont="1" applyFill="1" applyBorder="1" applyAlignment="1" applyProtection="1">
      <alignment/>
      <protection/>
    </xf>
    <xf numFmtId="0" fontId="27" fillId="22" borderId="74" xfId="0" applyFont="1" applyFill="1" applyBorder="1" applyAlignment="1" applyProtection="1">
      <alignment/>
      <protection/>
    </xf>
    <xf numFmtId="11" fontId="26" fillId="22" borderId="46" xfId="0" applyNumberFormat="1" applyFont="1" applyFill="1" applyBorder="1" applyAlignment="1">
      <alignment horizontal="left"/>
    </xf>
    <xf numFmtId="0" fontId="27" fillId="10" borderId="36" xfId="0" applyFont="1" applyFill="1" applyBorder="1" applyAlignment="1" applyProtection="1">
      <alignment/>
      <protection/>
    </xf>
    <xf numFmtId="0" fontId="27" fillId="10" borderId="37" xfId="0" applyFont="1" applyFill="1" applyBorder="1" applyAlignment="1" applyProtection="1">
      <alignment horizontal="center"/>
      <protection locked="0"/>
    </xf>
    <xf numFmtId="11" fontId="27" fillId="10" borderId="31" xfId="0" applyNumberFormat="1" applyFont="1" applyFill="1" applyBorder="1" applyAlignment="1" applyProtection="1">
      <alignment horizontal="right"/>
      <protection locked="0"/>
    </xf>
    <xf numFmtId="11" fontId="26" fillId="10" borderId="46" xfId="0" applyNumberFormat="1" applyFont="1" applyFill="1" applyBorder="1" applyAlignment="1">
      <alignment horizontal="left"/>
    </xf>
    <xf numFmtId="0" fontId="26" fillId="10" borderId="37" xfId="0" applyFont="1" applyFill="1" applyBorder="1" applyAlignment="1">
      <alignment horizontal="center" shrinkToFit="1"/>
    </xf>
    <xf numFmtId="1" fontId="27" fillId="10" borderId="23" xfId="0" applyNumberFormat="1" applyFont="1" applyFill="1" applyBorder="1" applyAlignment="1">
      <alignment horizontal="center"/>
    </xf>
    <xf numFmtId="11" fontId="26" fillId="10" borderId="14" xfId="0" applyNumberFormat="1" applyFont="1" applyFill="1" applyBorder="1" applyAlignment="1">
      <alignment horizontal="left"/>
    </xf>
    <xf numFmtId="0" fontId="27" fillId="10" borderId="55" xfId="0" applyFont="1" applyFill="1" applyBorder="1" applyAlignment="1" applyProtection="1">
      <alignment horizontal="center"/>
      <protection locked="0"/>
    </xf>
    <xf numFmtId="11" fontId="27" fillId="10" borderId="21" xfId="0" applyNumberFormat="1" applyFont="1" applyFill="1" applyBorder="1" applyAlignment="1" applyProtection="1">
      <alignment horizontal="right"/>
      <protection locked="0"/>
    </xf>
    <xf numFmtId="11" fontId="26" fillId="10" borderId="11" xfId="0" applyNumberFormat="1" applyFont="1" applyFill="1" applyBorder="1" applyAlignment="1">
      <alignment horizontal="left"/>
    </xf>
    <xf numFmtId="0" fontId="27" fillId="10" borderId="55" xfId="0" applyFont="1" applyFill="1" applyBorder="1" applyAlignment="1" applyProtection="1">
      <alignment horizontal="center" shrinkToFit="1"/>
      <protection locked="0"/>
    </xf>
    <xf numFmtId="0" fontId="26" fillId="10" borderId="36" xfId="0" applyFont="1" applyFill="1" applyBorder="1" applyAlignment="1" applyProtection="1">
      <alignment/>
      <protection/>
    </xf>
    <xf numFmtId="0" fontId="26" fillId="10" borderId="37" xfId="0" applyFont="1" applyFill="1" applyBorder="1" applyAlignment="1">
      <alignment horizontal="center"/>
    </xf>
    <xf numFmtId="1" fontId="26" fillId="10" borderId="23" xfId="0" applyNumberFormat="1" applyFont="1" applyFill="1" applyBorder="1" applyAlignment="1">
      <alignment horizontal="center"/>
    </xf>
    <xf numFmtId="0" fontId="26" fillId="10" borderId="37" xfId="0" applyFont="1" applyFill="1" applyBorder="1" applyAlignment="1" applyProtection="1">
      <alignment horizontal="center"/>
      <protection locked="0"/>
    </xf>
    <xf numFmtId="11" fontId="26" fillId="10" borderId="37" xfId="0" applyNumberFormat="1" applyFont="1" applyFill="1" applyBorder="1" applyAlignment="1">
      <alignment horizontal="center"/>
    </xf>
    <xf numFmtId="0" fontId="26" fillId="26" borderId="36" xfId="0" applyFont="1" applyFill="1" applyBorder="1" applyAlignment="1" applyProtection="1">
      <alignment/>
      <protection/>
    </xf>
    <xf numFmtId="0" fontId="26" fillId="26" borderId="37" xfId="0" applyFont="1" applyFill="1" applyBorder="1" applyAlignment="1">
      <alignment horizontal="center"/>
    </xf>
    <xf numFmtId="11" fontId="27" fillId="26" borderId="31" xfId="0" applyNumberFormat="1" applyFont="1" applyFill="1" applyBorder="1" applyAlignment="1" applyProtection="1">
      <alignment horizontal="right"/>
      <protection locked="0"/>
    </xf>
    <xf numFmtId="11" fontId="26" fillId="26" borderId="46" xfId="0" applyNumberFormat="1" applyFont="1" applyFill="1" applyBorder="1" applyAlignment="1">
      <alignment horizontal="left"/>
    </xf>
    <xf numFmtId="0" fontId="26" fillId="26" borderId="37" xfId="0" applyFont="1" applyFill="1" applyBorder="1" applyAlignment="1">
      <alignment horizontal="center" shrinkToFit="1"/>
    </xf>
    <xf numFmtId="1" fontId="26" fillId="26" borderId="23" xfId="0" applyNumberFormat="1" applyFont="1" applyFill="1" applyBorder="1" applyAlignment="1">
      <alignment horizontal="center"/>
    </xf>
    <xf numFmtId="11" fontId="26" fillId="26" borderId="37" xfId="0" applyNumberFormat="1" applyFont="1" applyFill="1" applyBorder="1" applyAlignment="1">
      <alignment horizontal="center"/>
    </xf>
    <xf numFmtId="11" fontId="26" fillId="26" borderId="14" xfId="0" applyNumberFormat="1" applyFont="1" applyFill="1" applyBorder="1" applyAlignment="1">
      <alignment horizontal="left"/>
    </xf>
    <xf numFmtId="11" fontId="27" fillId="26" borderId="21" xfId="0" applyNumberFormat="1" applyFont="1" applyFill="1" applyBorder="1" applyAlignment="1" applyProtection="1">
      <alignment horizontal="right"/>
      <protection locked="0"/>
    </xf>
    <xf numFmtId="11" fontId="26" fillId="26" borderId="11" xfId="0" applyNumberFormat="1" applyFont="1" applyFill="1" applyBorder="1" applyAlignment="1">
      <alignment horizontal="left"/>
    </xf>
    <xf numFmtId="0" fontId="27" fillId="26" borderId="37" xfId="0" applyFont="1" applyFill="1" applyBorder="1" applyAlignment="1" applyProtection="1">
      <alignment horizontal="center" shrinkToFit="1"/>
      <protection locked="0"/>
    </xf>
    <xf numFmtId="0" fontId="26" fillId="7" borderId="36" xfId="0" applyFont="1" applyFill="1" applyBorder="1" applyAlignment="1" applyProtection="1">
      <alignment/>
      <protection/>
    </xf>
    <xf numFmtId="0" fontId="26" fillId="7" borderId="37" xfId="0" applyFont="1" applyFill="1" applyBorder="1" applyAlignment="1" applyProtection="1">
      <alignment horizontal="center"/>
      <protection locked="0"/>
    </xf>
    <xf numFmtId="11" fontId="27" fillId="7" borderId="31" xfId="0" applyNumberFormat="1" applyFont="1" applyFill="1" applyBorder="1" applyAlignment="1" applyProtection="1">
      <alignment horizontal="right"/>
      <protection locked="0"/>
    </xf>
    <xf numFmtId="11" fontId="26" fillId="7" borderId="46" xfId="0" applyNumberFormat="1" applyFont="1" applyFill="1" applyBorder="1" applyAlignment="1">
      <alignment horizontal="left"/>
    </xf>
    <xf numFmtId="0" fontId="26" fillId="7" borderId="37" xfId="0" applyFont="1" applyFill="1" applyBorder="1" applyAlignment="1">
      <alignment horizontal="center" shrinkToFit="1"/>
    </xf>
    <xf numFmtId="1" fontId="26" fillId="7" borderId="23" xfId="0" applyNumberFormat="1" applyFont="1" applyFill="1" applyBorder="1" applyAlignment="1">
      <alignment horizontal="center"/>
    </xf>
    <xf numFmtId="11" fontId="26" fillId="7" borderId="14" xfId="0" applyNumberFormat="1" applyFont="1" applyFill="1" applyBorder="1" applyAlignment="1">
      <alignment horizontal="left"/>
    </xf>
    <xf numFmtId="0" fontId="26" fillId="7" borderId="37" xfId="0" applyFont="1" applyFill="1" applyBorder="1" applyAlignment="1">
      <alignment horizontal="center"/>
    </xf>
    <xf numFmtId="11" fontId="27" fillId="7" borderId="21" xfId="0" applyNumberFormat="1" applyFont="1" applyFill="1" applyBorder="1" applyAlignment="1" applyProtection="1">
      <alignment horizontal="right"/>
      <protection locked="0"/>
    </xf>
    <xf numFmtId="11" fontId="26" fillId="7" borderId="11" xfId="0" applyNumberFormat="1" applyFont="1" applyFill="1" applyBorder="1" applyAlignment="1">
      <alignment horizontal="left"/>
    </xf>
    <xf numFmtId="0" fontId="27" fillId="7" borderId="37" xfId="0" applyFont="1" applyFill="1" applyBorder="1" applyAlignment="1" applyProtection="1">
      <alignment horizontal="center" shrinkToFit="1"/>
      <protection locked="0"/>
    </xf>
    <xf numFmtId="0" fontId="26" fillId="8" borderId="36" xfId="0" applyFont="1" applyFill="1" applyBorder="1" applyAlignment="1" applyProtection="1">
      <alignment/>
      <protection/>
    </xf>
    <xf numFmtId="0" fontId="26" fillId="8" borderId="37" xfId="0" applyFont="1" applyFill="1" applyBorder="1" applyAlignment="1">
      <alignment horizontal="center"/>
    </xf>
    <xf numFmtId="11" fontId="27" fillId="8" borderId="31" xfId="0" applyNumberFormat="1" applyFont="1" applyFill="1" applyBorder="1" applyAlignment="1" applyProtection="1">
      <alignment horizontal="right"/>
      <protection locked="0"/>
    </xf>
    <xf numFmtId="11" fontId="26" fillId="8" borderId="46" xfId="0" applyNumberFormat="1" applyFont="1" applyFill="1" applyBorder="1" applyAlignment="1">
      <alignment horizontal="left"/>
    </xf>
    <xf numFmtId="0" fontId="26" fillId="8" borderId="37" xfId="0" applyFont="1" applyFill="1" applyBorder="1" applyAlignment="1">
      <alignment horizontal="center" shrinkToFit="1"/>
    </xf>
    <xf numFmtId="1" fontId="26" fillId="8" borderId="23" xfId="0" applyNumberFormat="1" applyFont="1" applyFill="1" applyBorder="1" applyAlignment="1">
      <alignment horizontal="center"/>
    </xf>
    <xf numFmtId="11" fontId="26" fillId="8" borderId="14" xfId="0" applyNumberFormat="1" applyFont="1" applyFill="1" applyBorder="1" applyAlignment="1">
      <alignment horizontal="left"/>
    </xf>
    <xf numFmtId="11" fontId="27" fillId="8" borderId="21" xfId="0" applyNumberFormat="1" applyFont="1" applyFill="1" applyBorder="1" applyAlignment="1" applyProtection="1">
      <alignment horizontal="right"/>
      <protection locked="0"/>
    </xf>
    <xf numFmtId="11" fontId="26" fillId="8" borderId="11" xfId="0" applyNumberFormat="1" applyFont="1" applyFill="1" applyBorder="1" applyAlignment="1">
      <alignment horizontal="left"/>
    </xf>
    <xf numFmtId="0" fontId="27" fillId="8" borderId="37" xfId="0" applyFont="1" applyFill="1" applyBorder="1" applyAlignment="1" applyProtection="1">
      <alignment horizontal="center" shrinkToFit="1"/>
      <protection locked="0"/>
    </xf>
    <xf numFmtId="0" fontId="7" fillId="22" borderId="16" xfId="0" applyFont="1" applyFill="1" applyBorder="1" applyAlignment="1">
      <alignment horizontal="center" vertical="center" wrapText="1"/>
    </xf>
    <xf numFmtId="0" fontId="7" fillId="10" borderId="16" xfId="0" applyFont="1" applyFill="1" applyBorder="1" applyAlignment="1">
      <alignment horizontal="center" vertical="center" wrapText="1"/>
    </xf>
    <xf numFmtId="0" fontId="7" fillId="26" borderId="16" xfId="0" applyFont="1" applyFill="1" applyBorder="1" applyAlignment="1">
      <alignment horizontal="center" vertical="center" wrapText="1"/>
    </xf>
    <xf numFmtId="0" fontId="7" fillId="26" borderId="75" xfId="0" applyFont="1" applyFill="1" applyBorder="1" applyAlignment="1">
      <alignment horizontal="center" wrapText="1"/>
    </xf>
    <xf numFmtId="11" fontId="0" fillId="10" borderId="76" xfId="0" applyNumberFormat="1" applyFont="1" applyFill="1" applyBorder="1" applyAlignment="1">
      <alignment horizontal="center"/>
    </xf>
    <xf numFmtId="11" fontId="0" fillId="10" borderId="77" xfId="0" applyNumberFormat="1" applyFont="1" applyFill="1" applyBorder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7" borderId="16" xfId="0" applyFont="1" applyFill="1" applyBorder="1" applyAlignment="1">
      <alignment horizontal="center" vertical="center" wrapText="1"/>
    </xf>
    <xf numFmtId="0" fontId="7" fillId="8" borderId="76" xfId="0" applyNumberFormat="1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2" fontId="1" fillId="22" borderId="47" xfId="0" applyNumberFormat="1" applyFont="1" applyFill="1" applyBorder="1" applyAlignment="1">
      <alignment/>
    </xf>
    <xf numFmtId="0" fontId="7" fillId="22" borderId="31" xfId="0" applyFont="1" applyFill="1" applyBorder="1" applyAlignment="1">
      <alignment horizontal="center" shrinkToFit="1"/>
    </xf>
    <xf numFmtId="0" fontId="7" fillId="22" borderId="0" xfId="0" applyFont="1" applyFill="1" applyBorder="1" applyAlignment="1">
      <alignment horizontal="center"/>
    </xf>
    <xf numFmtId="1" fontId="7" fillId="22" borderId="0" xfId="0" applyNumberFormat="1" applyFont="1" applyFill="1" applyBorder="1" applyAlignment="1">
      <alignment horizontal="center"/>
    </xf>
    <xf numFmtId="1" fontId="7" fillId="22" borderId="14" xfId="0" applyNumberFormat="1" applyFont="1" applyFill="1" applyBorder="1" applyAlignment="1">
      <alignment horizontal="center"/>
    </xf>
    <xf numFmtId="11" fontId="0" fillId="22" borderId="31" xfId="0" applyNumberFormat="1" applyFont="1" applyFill="1" applyBorder="1" applyAlignment="1">
      <alignment horizontal="center"/>
    </xf>
    <xf numFmtId="1" fontId="0" fillId="22" borderId="0" xfId="0" applyNumberFormat="1" applyFont="1" applyFill="1" applyBorder="1" applyAlignment="1">
      <alignment horizontal="center"/>
    </xf>
    <xf numFmtId="1" fontId="0" fillId="22" borderId="14" xfId="0" applyNumberFormat="1" applyFont="1" applyFill="1" applyBorder="1" applyAlignment="1">
      <alignment horizontal="center"/>
    </xf>
    <xf numFmtId="11" fontId="0" fillId="22" borderId="21" xfId="0" applyNumberFormat="1" applyFont="1" applyFill="1" applyBorder="1" applyAlignment="1">
      <alignment horizontal="center"/>
    </xf>
    <xf numFmtId="1" fontId="0" fillId="22" borderId="12" xfId="0" applyNumberFormat="1" applyFont="1" applyFill="1" applyBorder="1" applyAlignment="1">
      <alignment horizontal="center"/>
    </xf>
    <xf numFmtId="1" fontId="0" fillId="22" borderId="11" xfId="0" applyNumberFormat="1" applyFont="1" applyFill="1" applyBorder="1" applyAlignment="1">
      <alignment horizontal="center"/>
    </xf>
    <xf numFmtId="0" fontId="1" fillId="10" borderId="47" xfId="0" applyFont="1" applyFill="1" applyBorder="1" applyAlignment="1">
      <alignment/>
    </xf>
    <xf numFmtId="0" fontId="7" fillId="10" borderId="31" xfId="0" applyFont="1" applyFill="1" applyBorder="1" applyAlignment="1">
      <alignment horizontal="center" shrinkToFit="1"/>
    </xf>
    <xf numFmtId="0" fontId="7" fillId="10" borderId="0" xfId="0" applyFont="1" applyFill="1" applyBorder="1" applyAlignment="1">
      <alignment horizontal="center"/>
    </xf>
    <xf numFmtId="1" fontId="7" fillId="10" borderId="0" xfId="0" applyNumberFormat="1" applyFont="1" applyFill="1" applyBorder="1" applyAlignment="1">
      <alignment horizontal="center"/>
    </xf>
    <xf numFmtId="1" fontId="7" fillId="10" borderId="14" xfId="0" applyNumberFormat="1" applyFont="1" applyFill="1" applyBorder="1" applyAlignment="1">
      <alignment horizontal="center"/>
    </xf>
    <xf numFmtId="11" fontId="0" fillId="10" borderId="31" xfId="0" applyNumberFormat="1" applyFont="1" applyFill="1" applyBorder="1" applyAlignment="1">
      <alignment horizontal="center"/>
    </xf>
    <xf numFmtId="1" fontId="0" fillId="10" borderId="0" xfId="0" applyNumberFormat="1" applyFont="1" applyFill="1" applyBorder="1" applyAlignment="1">
      <alignment horizontal="center"/>
    </xf>
    <xf numFmtId="1" fontId="0" fillId="10" borderId="14" xfId="0" applyNumberFormat="1" applyFont="1" applyFill="1" applyBorder="1" applyAlignment="1">
      <alignment horizontal="center"/>
    </xf>
    <xf numFmtId="11" fontId="0" fillId="10" borderId="21" xfId="0" applyNumberFormat="1" applyFont="1" applyFill="1" applyBorder="1" applyAlignment="1">
      <alignment horizontal="center"/>
    </xf>
    <xf numFmtId="1" fontId="0" fillId="10" borderId="12" xfId="0" applyNumberFormat="1" applyFont="1" applyFill="1" applyBorder="1" applyAlignment="1">
      <alignment horizontal="center"/>
    </xf>
    <xf numFmtId="1" fontId="0" fillId="10" borderId="11" xfId="0" applyNumberFormat="1" applyFont="1" applyFill="1" applyBorder="1" applyAlignment="1">
      <alignment horizontal="center"/>
    </xf>
    <xf numFmtId="0" fontId="1" fillId="26" borderId="47" xfId="0" applyFont="1" applyFill="1" applyBorder="1" applyAlignment="1">
      <alignment/>
    </xf>
    <xf numFmtId="0" fontId="7" fillId="26" borderId="31" xfId="0" applyFont="1" applyFill="1" applyBorder="1" applyAlignment="1">
      <alignment horizontal="center" shrinkToFit="1"/>
    </xf>
    <xf numFmtId="0" fontId="7" fillId="26" borderId="0" xfId="0" applyFont="1" applyFill="1" applyBorder="1" applyAlignment="1">
      <alignment horizontal="center"/>
    </xf>
    <xf numFmtId="1" fontId="7" fillId="26" borderId="0" xfId="0" applyNumberFormat="1" applyFont="1" applyFill="1" applyBorder="1" applyAlignment="1">
      <alignment horizontal="center"/>
    </xf>
    <xf numFmtId="1" fontId="7" fillId="26" borderId="14" xfId="0" applyNumberFormat="1" applyFont="1" applyFill="1" applyBorder="1" applyAlignment="1">
      <alignment horizontal="center"/>
    </xf>
    <xf numFmtId="11" fontId="0" fillId="26" borderId="31" xfId="0" applyNumberFormat="1" applyFont="1" applyFill="1" applyBorder="1" applyAlignment="1">
      <alignment horizontal="center"/>
    </xf>
    <xf numFmtId="1" fontId="0" fillId="26" borderId="0" xfId="0" applyNumberFormat="1" applyFont="1" applyFill="1" applyBorder="1" applyAlignment="1">
      <alignment horizontal="center"/>
    </xf>
    <xf numFmtId="1" fontId="0" fillId="26" borderId="14" xfId="0" applyNumberFormat="1" applyFont="1" applyFill="1" applyBorder="1" applyAlignment="1">
      <alignment horizontal="center"/>
    </xf>
    <xf numFmtId="11" fontId="0" fillId="26" borderId="21" xfId="0" applyNumberFormat="1" applyFont="1" applyFill="1" applyBorder="1" applyAlignment="1">
      <alignment horizontal="center"/>
    </xf>
    <xf numFmtId="1" fontId="0" fillId="26" borderId="12" xfId="0" applyNumberFormat="1" applyFont="1" applyFill="1" applyBorder="1" applyAlignment="1">
      <alignment horizontal="center"/>
    </xf>
    <xf numFmtId="1" fontId="0" fillId="26" borderId="11" xfId="0" applyNumberFormat="1" applyFont="1" applyFill="1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1" fillId="0" borderId="31" xfId="0" applyFont="1" applyBorder="1" applyAlignment="1">
      <alignment/>
    </xf>
    <xf numFmtId="0" fontId="7" fillId="0" borderId="31" xfId="0" applyFont="1" applyBorder="1" applyAlignment="1">
      <alignment horizontal="center" shrinkToFit="1"/>
    </xf>
    <xf numFmtId="0" fontId="25" fillId="0" borderId="28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/>
    </xf>
    <xf numFmtId="0" fontId="14" fillId="0" borderId="29" xfId="0" applyFont="1" applyFill="1" applyBorder="1" applyAlignment="1">
      <alignment horizontal="center"/>
    </xf>
    <xf numFmtId="2" fontId="1" fillId="20" borderId="30" xfId="0" applyNumberFormat="1" applyFont="1" applyFill="1" applyBorder="1" applyAlignment="1">
      <alignment horizontal="center" wrapText="1"/>
    </xf>
    <xf numFmtId="2" fontId="1" fillId="20" borderId="30" xfId="0" applyNumberFormat="1" applyFont="1" applyFill="1" applyBorder="1" applyAlignment="1">
      <alignment horizontal="center" vertical="center" wrapText="1"/>
    </xf>
    <xf numFmtId="2" fontId="0" fillId="20" borderId="37" xfId="0" applyNumberFormat="1" applyFill="1" applyBorder="1" applyAlignment="1">
      <alignment horizontal="center"/>
    </xf>
    <xf numFmtId="1" fontId="0" fillId="20" borderId="37" xfId="0" applyNumberFormat="1" applyFont="1" applyFill="1" applyBorder="1" applyAlignment="1">
      <alignment horizontal="center"/>
    </xf>
    <xf numFmtId="2" fontId="0" fillId="20" borderId="55" xfId="0" applyNumberFormat="1" applyFill="1" applyBorder="1" applyAlignment="1">
      <alignment horizontal="center"/>
    </xf>
    <xf numFmtId="1" fontId="0" fillId="20" borderId="55" xfId="0" applyNumberFormat="1" applyFont="1" applyFill="1" applyBorder="1" applyAlignment="1">
      <alignment horizontal="center"/>
    </xf>
    <xf numFmtId="0" fontId="17" fillId="4" borderId="47" xfId="0" applyFont="1" applyFill="1" applyBorder="1" applyAlignment="1">
      <alignment horizontal="center" wrapText="1"/>
    </xf>
    <xf numFmtId="1" fontId="17" fillId="4" borderId="29" xfId="0" applyNumberFormat="1" applyFont="1" applyFill="1" applyBorder="1" applyAlignment="1">
      <alignment horizontal="center" wrapText="1"/>
    </xf>
    <xf numFmtId="11" fontId="17" fillId="4" borderId="29" xfId="0" applyNumberFormat="1" applyFont="1" applyFill="1" applyBorder="1" applyAlignment="1">
      <alignment horizontal="center" wrapText="1"/>
    </xf>
    <xf numFmtId="1" fontId="17" fillId="4" borderId="46" xfId="0" applyNumberFormat="1" applyFont="1" applyFill="1" applyBorder="1" applyAlignment="1">
      <alignment horizontal="center" wrapText="1"/>
    </xf>
    <xf numFmtId="0" fontId="32" fillId="22" borderId="47" xfId="0" applyFont="1" applyFill="1" applyBorder="1" applyAlignment="1">
      <alignment horizontal="center" wrapText="1"/>
    </xf>
    <xf numFmtId="1" fontId="32" fillId="22" borderId="29" xfId="0" applyNumberFormat="1" applyFont="1" applyFill="1" applyBorder="1" applyAlignment="1">
      <alignment horizontal="center" wrapText="1"/>
    </xf>
    <xf numFmtId="0" fontId="32" fillId="22" borderId="29" xfId="0" applyFont="1" applyFill="1" applyBorder="1" applyAlignment="1">
      <alignment horizontal="center" wrapText="1" shrinkToFit="1"/>
    </xf>
    <xf numFmtId="1" fontId="32" fillId="22" borderId="46" xfId="0" applyNumberFormat="1" applyFont="1" applyFill="1" applyBorder="1" applyAlignment="1">
      <alignment horizontal="center" wrapText="1"/>
    </xf>
    <xf numFmtId="0" fontId="0" fillId="22" borderId="0" xfId="0" applyFill="1" applyBorder="1" applyAlignment="1">
      <alignment/>
    </xf>
    <xf numFmtId="1" fontId="31" fillId="22" borderId="21" xfId="0" applyNumberFormat="1" applyFont="1" applyFill="1" applyBorder="1" applyAlignment="1">
      <alignment horizontal="center"/>
    </xf>
    <xf numFmtId="2" fontId="31" fillId="22" borderId="12" xfId="0" applyNumberFormat="1" applyFont="1" applyFill="1" applyBorder="1" applyAlignment="1">
      <alignment/>
    </xf>
    <xf numFmtId="2" fontId="0" fillId="22" borderId="11" xfId="0" applyNumberFormat="1" applyFill="1" applyBorder="1" applyAlignment="1">
      <alignment/>
    </xf>
    <xf numFmtId="0" fontId="1" fillId="7" borderId="47" xfId="0" applyFont="1" applyFill="1" applyBorder="1" applyAlignment="1">
      <alignment/>
    </xf>
    <xf numFmtId="0" fontId="7" fillId="7" borderId="0" xfId="0" applyFont="1" applyFill="1" applyBorder="1" applyAlignment="1">
      <alignment horizontal="center"/>
    </xf>
    <xf numFmtId="1" fontId="7" fillId="7" borderId="14" xfId="0" applyNumberFormat="1" applyFont="1" applyFill="1" applyBorder="1" applyAlignment="1">
      <alignment horizontal="center"/>
    </xf>
    <xf numFmtId="1" fontId="0" fillId="7" borderId="0" xfId="0" applyNumberFormat="1" applyFont="1" applyFill="1" applyBorder="1" applyAlignment="1">
      <alignment horizontal="center"/>
    </xf>
    <xf numFmtId="1" fontId="0" fillId="7" borderId="14" xfId="0" applyNumberFormat="1" applyFont="1" applyFill="1" applyBorder="1" applyAlignment="1">
      <alignment horizontal="center"/>
    </xf>
    <xf numFmtId="1" fontId="0" fillId="7" borderId="12" xfId="0" applyNumberFormat="1" applyFont="1" applyFill="1" applyBorder="1" applyAlignment="1">
      <alignment horizontal="center"/>
    </xf>
    <xf numFmtId="1" fontId="0" fillId="7" borderId="11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1" fillId="8" borderId="47" xfId="0" applyFont="1" applyFill="1" applyBorder="1" applyAlignment="1">
      <alignment/>
    </xf>
    <xf numFmtId="0" fontId="7" fillId="8" borderId="31" xfId="0" applyFont="1" applyFill="1" applyBorder="1" applyAlignment="1">
      <alignment horizontal="center" shrinkToFit="1"/>
    </xf>
    <xf numFmtId="0" fontId="7" fillId="8" borderId="0" xfId="0" applyFont="1" applyFill="1" applyBorder="1" applyAlignment="1">
      <alignment horizontal="center"/>
    </xf>
    <xf numFmtId="1" fontId="7" fillId="8" borderId="0" xfId="0" applyNumberFormat="1" applyFont="1" applyFill="1" applyBorder="1" applyAlignment="1">
      <alignment horizontal="center"/>
    </xf>
    <xf numFmtId="1" fontId="7" fillId="8" borderId="14" xfId="0" applyNumberFormat="1" applyFont="1" applyFill="1" applyBorder="1" applyAlignment="1">
      <alignment horizontal="center"/>
    </xf>
    <xf numFmtId="11" fontId="0" fillId="8" borderId="31" xfId="0" applyNumberFormat="1" applyFont="1" applyFill="1" applyBorder="1" applyAlignment="1">
      <alignment horizontal="center"/>
    </xf>
    <xf numFmtId="1" fontId="0" fillId="8" borderId="0" xfId="0" applyNumberFormat="1" applyFont="1" applyFill="1" applyBorder="1" applyAlignment="1">
      <alignment horizontal="center"/>
    </xf>
    <xf numFmtId="1" fontId="0" fillId="8" borderId="14" xfId="0" applyNumberFormat="1" applyFont="1" applyFill="1" applyBorder="1" applyAlignment="1">
      <alignment horizontal="center"/>
    </xf>
    <xf numFmtId="11" fontId="0" fillId="8" borderId="21" xfId="0" applyNumberFormat="1" applyFont="1" applyFill="1" applyBorder="1" applyAlignment="1">
      <alignment horizontal="center"/>
    </xf>
    <xf numFmtId="1" fontId="0" fillId="8" borderId="12" xfId="0" applyNumberFormat="1" applyFont="1" applyFill="1" applyBorder="1" applyAlignment="1">
      <alignment horizontal="center"/>
    </xf>
    <xf numFmtId="1" fontId="0" fillId="8" borderId="11" xfId="0" applyNumberFormat="1" applyFont="1" applyFill="1" applyBorder="1" applyAlignment="1">
      <alignment horizontal="center"/>
    </xf>
    <xf numFmtId="0" fontId="7" fillId="7" borderId="31" xfId="0" applyFont="1" applyFill="1" applyBorder="1" applyAlignment="1">
      <alignment horizontal="center" shrinkToFit="1"/>
    </xf>
    <xf numFmtId="1" fontId="7" fillId="7" borderId="0" xfId="0" applyNumberFormat="1" applyFont="1" applyFill="1" applyBorder="1" applyAlignment="1">
      <alignment horizontal="center"/>
    </xf>
    <xf numFmtId="11" fontId="0" fillId="7" borderId="31" xfId="0" applyNumberFormat="1" applyFont="1" applyFill="1" applyBorder="1" applyAlignment="1">
      <alignment horizontal="center"/>
    </xf>
    <xf numFmtId="11" fontId="0" fillId="7" borderId="21" xfId="0" applyNumberFormat="1" applyFont="1" applyFill="1" applyBorder="1" applyAlignment="1">
      <alignment horizontal="center"/>
    </xf>
    <xf numFmtId="1" fontId="7" fillId="0" borderId="0" xfId="0" applyNumberFormat="1" applyFont="1" applyBorder="1" applyAlignment="1">
      <alignment horizontal="center"/>
    </xf>
    <xf numFmtId="2" fontId="0" fillId="4" borderId="78" xfId="0" applyNumberFormat="1" applyFont="1" applyFill="1" applyBorder="1" applyAlignment="1">
      <alignment/>
    </xf>
    <xf numFmtId="0" fontId="11" fillId="25" borderId="16" xfId="0" applyFont="1" applyFill="1" applyBorder="1" applyAlignment="1">
      <alignment horizontal="center"/>
    </xf>
    <xf numFmtId="2" fontId="13" fillId="25" borderId="16" xfId="0" applyNumberFormat="1" applyFont="1" applyFill="1" applyBorder="1" applyAlignment="1">
      <alignment horizontal="center"/>
    </xf>
    <xf numFmtId="11" fontId="0" fillId="22" borderId="76" xfId="0" applyNumberFormat="1" applyFont="1" applyFill="1" applyBorder="1" applyAlignment="1">
      <alignment horizontal="center"/>
    </xf>
    <xf numFmtId="11" fontId="0" fillId="0" borderId="76" xfId="0" applyNumberFormat="1" applyFont="1" applyBorder="1" applyAlignment="1">
      <alignment horizontal="center"/>
    </xf>
    <xf numFmtId="11" fontId="0" fillId="7" borderId="76" xfId="0" applyNumberFormat="1" applyFont="1" applyFill="1" applyBorder="1" applyAlignment="1">
      <alignment horizontal="center"/>
    </xf>
    <xf numFmtId="11" fontId="0" fillId="26" borderId="76" xfId="0" applyNumberFormat="1" applyFont="1" applyFill="1" applyBorder="1" applyAlignment="1">
      <alignment horizontal="center"/>
    </xf>
    <xf numFmtId="11" fontId="0" fillId="8" borderId="76" xfId="0" applyNumberFormat="1" applyFont="1" applyFill="1" applyBorder="1" applyAlignment="1">
      <alignment horizontal="center" wrapText="1"/>
    </xf>
    <xf numFmtId="0" fontId="32" fillId="22" borderId="29" xfId="0" applyFont="1" applyFill="1" applyBorder="1" applyAlignment="1">
      <alignment horizontal="center" wrapText="1"/>
    </xf>
    <xf numFmtId="0" fontId="7" fillId="22" borderId="75" xfId="0" applyFont="1" applyFill="1" applyBorder="1" applyAlignment="1">
      <alignment horizontal="center" vertical="center" wrapText="1"/>
    </xf>
    <xf numFmtId="0" fontId="7" fillId="10" borderId="75" xfId="0" applyFont="1" applyFill="1" applyBorder="1" applyAlignment="1">
      <alignment horizontal="center" vertical="center" wrapText="1"/>
    </xf>
    <xf numFmtId="0" fontId="7" fillId="22" borderId="76" xfId="0" applyNumberFormat="1" applyFont="1" applyFill="1" applyBorder="1" applyAlignment="1">
      <alignment horizontal="center" vertical="center" wrapText="1"/>
    </xf>
    <xf numFmtId="0" fontId="7" fillId="10" borderId="76" xfId="0" applyNumberFormat="1" applyFont="1" applyFill="1" applyBorder="1" applyAlignment="1">
      <alignment horizontal="center" vertical="center" wrapText="1"/>
    </xf>
    <xf numFmtId="0" fontId="7" fillId="26" borderId="76" xfId="0" applyNumberFormat="1" applyFont="1" applyFill="1" applyBorder="1" applyAlignment="1">
      <alignment horizontal="center" vertical="center" wrapText="1"/>
    </xf>
    <xf numFmtId="0" fontId="7" fillId="0" borderId="76" xfId="0" applyNumberFormat="1" applyFont="1" applyBorder="1" applyAlignment="1">
      <alignment horizontal="center" vertical="center" wrapText="1"/>
    </xf>
    <xf numFmtId="0" fontId="7" fillId="7" borderId="76" xfId="0" applyNumberFormat="1" applyFont="1" applyFill="1" applyBorder="1" applyAlignment="1">
      <alignment horizontal="center" vertical="center" wrapText="1"/>
    </xf>
    <xf numFmtId="2" fontId="0" fillId="22" borderId="16" xfId="0" applyNumberFormat="1" applyFont="1" applyFill="1" applyBorder="1" applyAlignment="1">
      <alignment horizontal="center"/>
    </xf>
    <xf numFmtId="2" fontId="0" fillId="22" borderId="79" xfId="0" applyNumberFormat="1" applyFont="1" applyFill="1" applyBorder="1" applyAlignment="1">
      <alignment horizontal="center"/>
    </xf>
    <xf numFmtId="1" fontId="0" fillId="22" borderId="75" xfId="0" applyNumberFormat="1" applyFont="1" applyFill="1" applyBorder="1" applyAlignment="1">
      <alignment horizontal="center"/>
    </xf>
    <xf numFmtId="2" fontId="0" fillId="10" borderId="16" xfId="0" applyNumberFormat="1" applyFont="1" applyFill="1" applyBorder="1" applyAlignment="1">
      <alignment horizontal="center"/>
    </xf>
    <xf numFmtId="1" fontId="0" fillId="10" borderId="75" xfId="0" applyNumberFormat="1" applyFont="1" applyFill="1" applyBorder="1" applyAlignment="1">
      <alignment horizontal="center"/>
    </xf>
    <xf numFmtId="2" fontId="0" fillId="26" borderId="16" xfId="0" applyNumberFormat="1" applyFont="1" applyFill="1" applyBorder="1" applyAlignment="1">
      <alignment horizontal="center"/>
    </xf>
    <xf numFmtId="1" fontId="0" fillId="26" borderId="75" xfId="0" applyNumberFormat="1" applyFont="1" applyFill="1" applyBorder="1" applyAlignment="1">
      <alignment horizontal="center"/>
    </xf>
    <xf numFmtId="1" fontId="0" fillId="26" borderId="75" xfId="0" applyNumberFormat="1" applyFill="1" applyBorder="1" applyAlignment="1">
      <alignment horizontal="center"/>
    </xf>
    <xf numFmtId="11" fontId="0" fillId="22" borderId="77" xfId="0" applyNumberFormat="1" applyFont="1" applyFill="1" applyBorder="1" applyAlignment="1">
      <alignment horizontal="center"/>
    </xf>
    <xf numFmtId="2" fontId="0" fillId="10" borderId="79" xfId="0" applyNumberFormat="1" applyFont="1" applyFill="1" applyBorder="1" applyAlignment="1">
      <alignment horizontal="center"/>
    </xf>
    <xf numFmtId="1" fontId="0" fillId="10" borderId="80" xfId="0" applyNumberFormat="1" applyFont="1" applyFill="1" applyBorder="1" applyAlignment="1">
      <alignment horizontal="center"/>
    </xf>
    <xf numFmtId="11" fontId="0" fillId="26" borderId="77" xfId="0" applyNumberFormat="1" applyFont="1" applyFill="1" applyBorder="1" applyAlignment="1">
      <alignment horizontal="center"/>
    </xf>
    <xf numFmtId="2" fontId="0" fillId="26" borderId="79" xfId="0" applyNumberFormat="1" applyFont="1" applyFill="1" applyBorder="1" applyAlignment="1">
      <alignment horizontal="center"/>
    </xf>
    <xf numFmtId="1" fontId="0" fillId="26" borderId="80" xfId="0" applyNumberFormat="1" applyFill="1" applyBorder="1" applyAlignment="1">
      <alignment horizontal="center"/>
    </xf>
    <xf numFmtId="0" fontId="7" fillId="8" borderId="75" xfId="0" applyFont="1" applyFill="1" applyBorder="1" applyAlignment="1">
      <alignment horizontal="center" wrapText="1"/>
    </xf>
    <xf numFmtId="2" fontId="0" fillId="0" borderId="16" xfId="0" applyNumberFormat="1" applyFont="1" applyBorder="1" applyAlignment="1">
      <alignment horizontal="center"/>
    </xf>
    <xf numFmtId="2" fontId="0" fillId="7" borderId="16" xfId="0" applyNumberFormat="1" applyFont="1" applyFill="1" applyBorder="1" applyAlignment="1">
      <alignment horizontal="center"/>
    </xf>
    <xf numFmtId="2" fontId="0" fillId="8" borderId="16" xfId="0" applyNumberFormat="1" applyFont="1" applyFill="1" applyBorder="1" applyAlignment="1">
      <alignment horizontal="center" wrapText="1"/>
    </xf>
    <xf numFmtId="1" fontId="0" fillId="8" borderId="75" xfId="0" applyNumberFormat="1" applyFont="1" applyFill="1" applyBorder="1" applyAlignment="1">
      <alignment horizontal="center" wrapText="1"/>
    </xf>
    <xf numFmtId="1" fontId="0" fillId="8" borderId="75" xfId="0" applyNumberFormat="1" applyFill="1" applyBorder="1" applyAlignment="1">
      <alignment horizontal="center" wrapText="1"/>
    </xf>
    <xf numFmtId="11" fontId="0" fillId="0" borderId="77" xfId="0" applyNumberFormat="1" applyFont="1" applyBorder="1" applyAlignment="1">
      <alignment horizontal="center"/>
    </xf>
    <xf numFmtId="2" fontId="0" fillId="0" borderId="79" xfId="0" applyNumberFormat="1" applyFont="1" applyBorder="1" applyAlignment="1">
      <alignment horizontal="center"/>
    </xf>
    <xf numFmtId="11" fontId="0" fillId="7" borderId="77" xfId="0" applyNumberFormat="1" applyFont="1" applyFill="1" applyBorder="1" applyAlignment="1">
      <alignment horizontal="center"/>
    </xf>
    <xf numFmtId="2" fontId="0" fillId="7" borderId="79" xfId="0" applyNumberFormat="1" applyFont="1" applyFill="1" applyBorder="1" applyAlignment="1">
      <alignment horizontal="center"/>
    </xf>
    <xf numFmtId="11" fontId="0" fillId="8" borderId="77" xfId="0" applyNumberFormat="1" applyFont="1" applyFill="1" applyBorder="1" applyAlignment="1">
      <alignment horizontal="center" wrapText="1"/>
    </xf>
    <xf numFmtId="2" fontId="0" fillId="8" borderId="79" xfId="0" applyNumberFormat="1" applyFont="1" applyFill="1" applyBorder="1" applyAlignment="1">
      <alignment horizontal="center" wrapText="1"/>
    </xf>
    <xf numFmtId="0" fontId="7" fillId="0" borderId="75" xfId="0" applyFont="1" applyBorder="1" applyAlignment="1">
      <alignment horizontal="center" vertical="center" wrapText="1"/>
    </xf>
    <xf numFmtId="1" fontId="0" fillId="0" borderId="75" xfId="0" applyNumberFormat="1" applyFont="1" applyBorder="1" applyAlignment="1">
      <alignment horizontal="center"/>
    </xf>
    <xf numFmtId="0" fontId="7" fillId="7" borderId="75" xfId="0" applyFont="1" applyFill="1" applyBorder="1" applyAlignment="1">
      <alignment horizontal="center" vertical="center" wrapText="1"/>
    </xf>
    <xf numFmtId="1" fontId="0" fillId="7" borderId="75" xfId="0" applyNumberFormat="1" applyFont="1" applyFill="1" applyBorder="1" applyAlignment="1">
      <alignment horizontal="center"/>
    </xf>
    <xf numFmtId="2" fontId="0" fillId="7" borderId="80" xfId="0" applyNumberFormat="1" applyFill="1" applyBorder="1" applyAlignment="1">
      <alignment horizontal="center"/>
    </xf>
    <xf numFmtId="1" fontId="0" fillId="0" borderId="80" xfId="0" applyNumberFormat="1" applyFont="1" applyBorder="1" applyAlignment="1">
      <alignment horizontal="center"/>
    </xf>
    <xf numFmtId="1" fontId="0" fillId="8" borderId="80" xfId="0" applyNumberFormat="1" applyFill="1" applyBorder="1" applyAlignment="1">
      <alignment horizontal="center"/>
    </xf>
    <xf numFmtId="15" fontId="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27" xfId="0" applyFont="1" applyBorder="1" applyAlignment="1">
      <alignment horizontal="left" vertical="top"/>
    </xf>
    <xf numFmtId="0" fontId="0" fillId="0" borderId="14" xfId="0" applyFont="1" applyBorder="1" applyAlignment="1">
      <alignment horizontal="left" vertical="top"/>
    </xf>
    <xf numFmtId="0" fontId="0" fillId="0" borderId="14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1" fillId="20" borderId="47" xfId="0" applyFont="1" applyFill="1" applyBorder="1" applyAlignment="1">
      <alignment horizontal="left" vertical="center" wrapText="1"/>
    </xf>
    <xf numFmtId="0" fontId="0" fillId="0" borderId="29" xfId="0" applyBorder="1" applyAlignment="1">
      <alignment horizontal="left" vertical="center" wrapText="1"/>
    </xf>
    <xf numFmtId="0" fontId="0" fillId="0" borderId="46" xfId="0" applyBorder="1" applyAlignment="1">
      <alignment horizontal="left" vertical="center" wrapText="1"/>
    </xf>
    <xf numFmtId="0" fontId="0" fillId="0" borderId="16" xfId="0" applyFont="1" applyFill="1" applyBorder="1" applyAlignment="1">
      <alignment/>
    </xf>
    <xf numFmtId="0" fontId="0" fillId="7" borderId="16" xfId="0" applyFont="1" applyFill="1" applyBorder="1" applyAlignment="1">
      <alignment/>
    </xf>
    <xf numFmtId="0" fontId="0" fillId="8" borderId="16" xfId="0" applyFont="1" applyFill="1" applyBorder="1" applyAlignment="1">
      <alignment/>
    </xf>
    <xf numFmtId="0" fontId="0" fillId="10" borderId="16" xfId="0" applyFont="1" applyFill="1" applyBorder="1" applyAlignment="1">
      <alignment/>
    </xf>
    <xf numFmtId="0" fontId="7" fillId="22" borderId="47" xfId="57" applyFont="1" applyFill="1" applyBorder="1" applyAlignment="1">
      <alignment wrapText="1"/>
      <protection/>
    </xf>
    <xf numFmtId="0" fontId="0" fillId="0" borderId="29" xfId="0" applyFont="1" applyBorder="1" applyAlignment="1">
      <alignment/>
    </xf>
    <xf numFmtId="0" fontId="0" fillId="0" borderId="46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15" fontId="1" fillId="24" borderId="18" xfId="57" applyNumberFormat="1" applyFont="1" applyFill="1" applyBorder="1" applyAlignment="1">
      <alignment horizontal="center"/>
      <protection/>
    </xf>
    <xf numFmtId="15" fontId="0" fillId="0" borderId="43" xfId="0" applyNumberFormat="1" applyFont="1" applyBorder="1" applyAlignment="1">
      <alignment/>
    </xf>
    <xf numFmtId="0" fontId="7" fillId="25" borderId="47" xfId="57" applyFont="1" applyFill="1" applyBorder="1" applyAlignment="1">
      <alignment wrapText="1"/>
      <protection/>
    </xf>
    <xf numFmtId="0" fontId="7" fillId="25" borderId="29" xfId="57" applyFont="1" applyFill="1" applyBorder="1" applyAlignment="1">
      <alignment wrapText="1"/>
      <protection/>
    </xf>
    <xf numFmtId="0" fontId="7" fillId="25" borderId="46" xfId="57" applyFont="1" applyFill="1" applyBorder="1" applyAlignment="1">
      <alignment wrapText="1"/>
      <protection/>
    </xf>
    <xf numFmtId="0" fontId="7" fillId="25" borderId="21" xfId="57" applyFont="1" applyFill="1" applyBorder="1" applyAlignment="1">
      <alignment wrapText="1"/>
      <protection/>
    </xf>
    <xf numFmtId="0" fontId="7" fillId="25" borderId="12" xfId="57" applyFont="1" applyFill="1" applyBorder="1" applyAlignment="1">
      <alignment wrapText="1"/>
      <protection/>
    </xf>
    <xf numFmtId="0" fontId="7" fillId="25" borderId="11" xfId="57" applyFont="1" applyFill="1" applyBorder="1" applyAlignment="1">
      <alignment wrapText="1"/>
      <protection/>
    </xf>
    <xf numFmtId="0" fontId="32" fillId="22" borderId="47" xfId="0" applyFont="1" applyFill="1" applyBorder="1" applyAlignment="1">
      <alignment/>
    </xf>
    <xf numFmtId="0" fontId="32" fillId="22" borderId="31" xfId="0" applyFont="1" applyFill="1" applyBorder="1" applyAlignment="1">
      <alignment/>
    </xf>
    <xf numFmtId="0" fontId="0" fillId="22" borderId="0" xfId="0" applyFont="1" applyFill="1" applyBorder="1" applyAlignment="1">
      <alignment/>
    </xf>
    <xf numFmtId="0" fontId="0" fillId="22" borderId="14" xfId="0" applyFont="1" applyFill="1" applyBorder="1" applyAlignment="1">
      <alignment/>
    </xf>
    <xf numFmtId="0" fontId="31" fillId="22" borderId="22" xfId="0" applyFont="1" applyFill="1" applyBorder="1" applyAlignment="1">
      <alignment/>
    </xf>
    <xf numFmtId="0" fontId="31" fillId="22" borderId="19" xfId="0" applyFont="1" applyFill="1" applyBorder="1" applyAlignment="1">
      <alignment/>
    </xf>
    <xf numFmtId="0" fontId="31" fillId="22" borderId="20" xfId="0" applyFont="1" applyFill="1" applyBorder="1" applyAlignment="1">
      <alignment/>
    </xf>
    <xf numFmtId="0" fontId="0" fillId="22" borderId="16" xfId="0" applyFont="1" applyFill="1" applyBorder="1" applyAlignment="1">
      <alignment/>
    </xf>
    <xf numFmtId="0" fontId="7" fillId="4" borderId="47" xfId="57" applyFont="1" applyFill="1" applyBorder="1" applyAlignment="1">
      <alignment wrapText="1"/>
      <protection/>
    </xf>
    <xf numFmtId="0" fontId="0" fillId="26" borderId="16" xfId="0" applyFont="1" applyFill="1" applyBorder="1" applyAlignment="1">
      <alignment/>
    </xf>
    <xf numFmtId="0" fontId="9" fillId="4" borderId="16" xfId="0" applyFont="1" applyFill="1" applyBorder="1" applyAlignment="1">
      <alignment/>
    </xf>
    <xf numFmtId="0" fontId="7" fillId="24" borderId="17" xfId="57" applyFont="1" applyFill="1" applyBorder="1" applyAlignment="1">
      <alignment horizontal="center"/>
      <protection/>
    </xf>
    <xf numFmtId="0" fontId="22" fillId="0" borderId="18" xfId="0" applyFont="1" applyBorder="1" applyAlignment="1">
      <alignment horizontal="center"/>
    </xf>
    <xf numFmtId="0" fontId="5" fillId="24" borderId="16" xfId="57" applyFont="1" applyFill="1" applyBorder="1" applyAlignment="1">
      <alignment horizontal="center" vertical="center"/>
      <protection/>
    </xf>
    <xf numFmtId="0" fontId="0" fillId="0" borderId="16" xfId="0" applyFont="1" applyBorder="1" applyAlignment="1">
      <alignment horizontal="center" vertical="center"/>
    </xf>
    <xf numFmtId="0" fontId="8" fillId="25" borderId="16" xfId="0" applyFont="1" applyFill="1" applyBorder="1" applyAlignment="1">
      <alignment/>
    </xf>
    <xf numFmtId="0" fontId="10" fillId="25" borderId="16" xfId="0" applyFont="1" applyFill="1" applyBorder="1" applyAlignment="1">
      <alignment/>
    </xf>
    <xf numFmtId="0" fontId="1" fillId="24" borderId="18" xfId="57" applyFont="1" applyFill="1" applyBorder="1" applyAlignment="1">
      <alignment horizontal="center"/>
      <protection/>
    </xf>
    <xf numFmtId="0" fontId="0" fillId="0" borderId="43" xfId="0" applyFont="1" applyBorder="1" applyAlignment="1">
      <alignment/>
    </xf>
    <xf numFmtId="11" fontId="25" fillId="0" borderId="81" xfId="0" applyNumberFormat="1" applyFont="1" applyBorder="1" applyAlignment="1">
      <alignment horizontal="center" vertical="center"/>
    </xf>
    <xf numFmtId="11" fontId="25" fillId="0" borderId="82" xfId="0" applyNumberFormat="1" applyFont="1" applyBorder="1" applyAlignment="1">
      <alignment horizontal="center" vertical="center"/>
    </xf>
    <xf numFmtId="1" fontId="7" fillId="0" borderId="83" xfId="0" applyNumberFormat="1" applyFont="1" applyBorder="1" applyAlignment="1">
      <alignment horizontal="center"/>
    </xf>
    <xf numFmtId="0" fontId="0" fillId="0" borderId="84" xfId="0" applyBorder="1" applyAlignment="1">
      <alignment horizontal="center"/>
    </xf>
    <xf numFmtId="0" fontId="0" fillId="0" borderId="85" xfId="0" applyBorder="1" applyAlignment="1">
      <alignment horizontal="center"/>
    </xf>
    <xf numFmtId="0" fontId="7" fillId="7" borderId="83" xfId="0" applyFont="1" applyFill="1" applyBorder="1" applyAlignment="1">
      <alignment horizontal="center" shrinkToFit="1"/>
    </xf>
    <xf numFmtId="1" fontId="7" fillId="8" borderId="83" xfId="0" applyNumberFormat="1" applyFont="1" applyFill="1" applyBorder="1" applyAlignment="1">
      <alignment horizontal="center" wrapText="1"/>
    </xf>
    <xf numFmtId="0" fontId="0" fillId="0" borderId="84" xfId="0" applyBorder="1" applyAlignment="1">
      <alignment horizontal="center" wrapText="1"/>
    </xf>
    <xf numFmtId="0" fontId="0" fillId="0" borderId="85" xfId="0" applyBorder="1" applyAlignment="1">
      <alignment horizontal="center" wrapText="1"/>
    </xf>
    <xf numFmtId="0" fontId="1" fillId="0" borderId="86" xfId="0" applyFont="1" applyBorder="1" applyAlignment="1">
      <alignment horizontal="center"/>
    </xf>
    <xf numFmtId="0" fontId="0" fillId="0" borderId="87" xfId="0" applyBorder="1" applyAlignment="1">
      <alignment horizontal="center"/>
    </xf>
    <xf numFmtId="0" fontId="0" fillId="0" borderId="88" xfId="0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7" borderId="29" xfId="0" applyFont="1" applyFill="1" applyBorder="1" applyAlignment="1">
      <alignment horizontal="center"/>
    </xf>
    <xf numFmtId="0" fontId="0" fillId="0" borderId="46" xfId="0" applyBorder="1" applyAlignment="1">
      <alignment horizontal="center"/>
    </xf>
    <xf numFmtId="2" fontId="7" fillId="22" borderId="83" xfId="0" applyNumberFormat="1" applyFont="1" applyFill="1" applyBorder="1" applyAlignment="1">
      <alignment horizontal="center" shrinkToFit="1"/>
    </xf>
    <xf numFmtId="0" fontId="0" fillId="0" borderId="84" xfId="0" applyBorder="1" applyAlignment="1">
      <alignment horizontal="center" shrinkToFit="1"/>
    </xf>
    <xf numFmtId="0" fontId="0" fillId="0" borderId="85" xfId="0" applyBorder="1" applyAlignment="1">
      <alignment horizontal="center" shrinkToFit="1"/>
    </xf>
    <xf numFmtId="1" fontId="7" fillId="10" borderId="83" xfId="0" applyNumberFormat="1" applyFont="1" applyFill="1" applyBorder="1" applyAlignment="1">
      <alignment horizontal="center"/>
    </xf>
    <xf numFmtId="0" fontId="7" fillId="26" borderId="83" xfId="0" applyFont="1" applyFill="1" applyBorder="1" applyAlignment="1">
      <alignment horizontal="center"/>
    </xf>
    <xf numFmtId="0" fontId="1" fillId="26" borderId="29" xfId="0" applyFont="1" applyFill="1" applyBorder="1" applyAlignment="1">
      <alignment horizontal="center"/>
    </xf>
    <xf numFmtId="2" fontId="1" fillId="22" borderId="29" xfId="0" applyNumberFormat="1" applyFont="1" applyFill="1" applyBorder="1" applyAlignment="1">
      <alignment horizontal="center"/>
    </xf>
    <xf numFmtId="0" fontId="1" fillId="8" borderId="29" xfId="0" applyFont="1" applyFill="1" applyBorder="1" applyAlignment="1">
      <alignment horizontal="center"/>
    </xf>
    <xf numFmtId="0" fontId="1" fillId="10" borderId="29" xfId="0" applyFont="1" applyFill="1" applyBorder="1" applyAlignment="1">
      <alignment horizontal="center"/>
    </xf>
    <xf numFmtId="11" fontId="20" fillId="0" borderId="16" xfId="0" applyNumberFormat="1" applyFont="1" applyFill="1" applyBorder="1" applyAlignment="1">
      <alignment horizontal="center" vertical="center"/>
    </xf>
    <xf numFmtId="11" fontId="21" fillId="0" borderId="81" xfId="0" applyNumberFormat="1" applyFont="1" applyBorder="1" applyAlignment="1">
      <alignment horizontal="center" vertical="center"/>
    </xf>
    <xf numFmtId="11" fontId="21" fillId="0" borderId="18" xfId="0" applyNumberFormat="1" applyFont="1" applyBorder="1" applyAlignment="1">
      <alignment horizontal="center" vertical="center"/>
    </xf>
    <xf numFmtId="11" fontId="21" fillId="0" borderId="43" xfId="0" applyNumberFormat="1" applyFont="1" applyBorder="1" applyAlignment="1">
      <alignment horizontal="center" vertical="center"/>
    </xf>
    <xf numFmtId="11" fontId="20" fillId="0" borderId="55" xfId="0" applyNumberFormat="1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Evaluation 96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675"/>
          <c:y val="0.05025"/>
          <c:w val="0.98575"/>
          <c:h val="0.9325"/>
        </c:manualLayout>
      </c:layout>
      <c:scatterChart>
        <c:scatterStyle val="lineMarker"/>
        <c:varyColors val="0"/>
        <c:ser>
          <c:idx val="8"/>
          <c:order val="0"/>
          <c:tx>
            <c:strRef>
              <c:f>'ER Antagonist REPORT'!$E$22</c:f>
              <c:strCache>
                <c:ptCount val="1"/>
                <c:pt idx="0">
                  <c:v>E2 Control Mean -3x SD</c:v>
                </c:pt>
              </c:strCache>
            </c:strRef>
          </c:tx>
          <c:spPr>
            <a:ln w="254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'ER Antagonist REPORT'!$F$23:$F$24</c:f>
              <c:numCache/>
            </c:numRef>
          </c:xVal>
          <c:yVal>
            <c:numRef>
              <c:f>'ER Antagonist REPORT'!$E$23:$E$24</c:f>
              <c:numCache/>
            </c:numRef>
          </c:yVal>
          <c:smooth val="0"/>
        </c:ser>
        <c:ser>
          <c:idx val="2"/>
          <c:order val="1"/>
          <c:tx>
            <c:strRef>
              <c:f>'ER Antagonist REPORT'!$C$22</c:f>
              <c:strCache>
                <c:ptCount val="1"/>
                <c:pt idx="0">
                  <c:v>E2 Control Mean:</c:v>
                </c:pt>
              </c:strCache>
            </c:strRef>
          </c:tx>
          <c:spPr>
            <a:ln w="127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0"/>
            <c:spPr>
              <a:solidFill>
                <a:srgbClr val="006411"/>
              </a:solidFill>
              <a:ln>
                <a:solidFill>
                  <a:srgbClr val="006411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REPORT'!$D$23</c:f>
                <c:numCache>
                  <c:ptCount val="1"/>
                  <c:pt idx="0">
                    <c:v>139.10108707719525</c:v>
                  </c:pt>
                </c:numCache>
              </c:numRef>
            </c:plus>
            <c:minus>
              <c:numRef>
                <c:f>'ER Antagonist REPORT'!$D$23</c:f>
                <c:numCache>
                  <c:ptCount val="1"/>
                  <c:pt idx="0">
                    <c:v>139.10108707719525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REPORT'!$F$24</c:f>
              <c:numCache/>
            </c:numRef>
          </c:xVal>
          <c:yVal>
            <c:numRef>
              <c:f>'ER Antagonist REPORT'!$C$23</c:f>
              <c:numCache/>
            </c:numRef>
          </c:yVal>
          <c:smooth val="0"/>
        </c:ser>
        <c:ser>
          <c:idx val="3"/>
          <c:order val="2"/>
          <c:tx>
            <c:strRef>
              <c:f>'ER Antagonist REPORT'!$B$9</c:f>
              <c:strCache>
                <c:ptCount val="1"/>
                <c:pt idx="0">
                  <c:v>Mean Ral/E2 Adj RLU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REPORT'!$C$10:$C$12</c:f>
                <c:numCache>
                  <c:ptCount val="3"/>
                  <c:pt idx="0">
                    <c:v>272.94321753800733</c:v>
                  </c:pt>
                  <c:pt idx="1">
                    <c:v>323.1477990022465</c:v>
                  </c:pt>
                  <c:pt idx="2">
                    <c:v>98.99494936611724</c:v>
                  </c:pt>
                </c:numCache>
              </c:numRef>
            </c:plus>
            <c:minus>
              <c:numRef>
                <c:f>'ER Antagonist REPORT'!$C$10:$C$12</c:f>
                <c:numCache>
                  <c:ptCount val="3"/>
                  <c:pt idx="0">
                    <c:v>272.94321753800733</c:v>
                  </c:pt>
                  <c:pt idx="1">
                    <c:v>323.1477990022465</c:v>
                  </c:pt>
                  <c:pt idx="2">
                    <c:v>98.99494936611724</c:v>
                  </c:pt>
                </c:numCache>
              </c:numRef>
            </c:minus>
            <c:noEndCap val="1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REPORT'!$A$5:$A$7</c:f>
              <c:numCache/>
            </c:numRef>
          </c:xVal>
          <c:yVal>
            <c:numRef>
              <c:f>'ER Antagonist REPORT'!$B$10:$B$12</c:f>
              <c:numCache/>
            </c:numRef>
          </c:yVal>
          <c:smooth val="0"/>
        </c:ser>
        <c:ser>
          <c:idx val="0"/>
          <c:order val="3"/>
          <c:tx>
            <c:strRef>
              <c:f>'ER Antagonist REPORT'!$A$30</c:f>
              <c:strCache>
                <c:ptCount val="1"/>
                <c:pt idx="0">
                  <c:v>Chemical 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REPORT'!$C$53:$C$59</c:f>
                <c:numCache>
                  <c:ptCount val="7"/>
                  <c:pt idx="0">
                    <c:v>509.3499945799799</c:v>
                  </c:pt>
                  <c:pt idx="1">
                    <c:v>1458.699126354341</c:v>
                  </c:pt>
                  <c:pt idx="2">
                    <c:v>819.3891217156365</c:v>
                  </c:pt>
                  <c:pt idx="3">
                    <c:v>1510.566574315004</c:v>
                  </c:pt>
                  <c:pt idx="4">
                    <c:v>1662.0894559978367</c:v>
                  </c:pt>
                  <c:pt idx="5">
                    <c:v>1486.6725814342499</c:v>
                  </c:pt>
                  <c:pt idx="6">
                    <c:v>982.5676096817521</c:v>
                  </c:pt>
                </c:numCache>
              </c:numRef>
            </c:plus>
            <c:minus>
              <c:numRef>
                <c:f>'ER Antagonist REPORT'!$C$53:$C$59</c:f>
                <c:numCache>
                  <c:ptCount val="7"/>
                  <c:pt idx="0">
                    <c:v>509.3499945799799</c:v>
                  </c:pt>
                  <c:pt idx="1">
                    <c:v>1458.699126354341</c:v>
                  </c:pt>
                  <c:pt idx="2">
                    <c:v>819.3891217156365</c:v>
                  </c:pt>
                  <c:pt idx="3">
                    <c:v>1510.566574315004</c:v>
                  </c:pt>
                  <c:pt idx="4">
                    <c:v>1662.0894559978367</c:v>
                  </c:pt>
                  <c:pt idx="5">
                    <c:v>1486.6725814342499</c:v>
                  </c:pt>
                  <c:pt idx="6">
                    <c:v>982.5676096817521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REPORT'!$A$32:$A$38</c:f>
              <c:numCache/>
            </c:numRef>
          </c:xVal>
          <c:yVal>
            <c:numRef>
              <c:f>'ER Antagonist REPORT'!$B$53:$B$59</c:f>
              <c:numCache/>
            </c:numRef>
          </c:yVal>
          <c:smooth val="0"/>
        </c:ser>
        <c:ser>
          <c:idx val="1"/>
          <c:order val="4"/>
          <c:tx>
            <c:strRef>
              <c:f>'ER Antagonist REPORT'!$F$30</c:f>
              <c:strCache>
                <c:ptCount val="1"/>
                <c:pt idx="0">
                  <c:v>Chemical 2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REPORT'!$G$53:$G$59</c:f>
                <c:numCache>
                  <c:ptCount val="7"/>
                  <c:pt idx="0">
                    <c:v>64.68861487230963</c:v>
                  </c:pt>
                  <c:pt idx="1">
                    <c:v>351.416529441337</c:v>
                  </c:pt>
                  <c:pt idx="2">
                    <c:v>120.0527447179332</c:v>
                  </c:pt>
                  <c:pt idx="3">
                    <c:v>357.8271128971512</c:v>
                  </c:pt>
                  <c:pt idx="4">
                    <c:v>347.3370672421812</c:v>
                  </c:pt>
                  <c:pt idx="5">
                    <c:v>255.84055791832063</c:v>
                  </c:pt>
                  <c:pt idx="6">
                    <c:v>119.46996440377106</c:v>
                  </c:pt>
                </c:numCache>
              </c:numRef>
            </c:plus>
            <c:minus>
              <c:numRef>
                <c:f>'ER Antagonist REPORT'!$G$53:$G$59</c:f>
                <c:numCache>
                  <c:ptCount val="7"/>
                  <c:pt idx="0">
                    <c:v>64.68861487230963</c:v>
                  </c:pt>
                  <c:pt idx="1">
                    <c:v>351.416529441337</c:v>
                  </c:pt>
                  <c:pt idx="2">
                    <c:v>120.0527447179332</c:v>
                  </c:pt>
                  <c:pt idx="3">
                    <c:v>357.8271128971512</c:v>
                  </c:pt>
                  <c:pt idx="4">
                    <c:v>347.3370672421812</c:v>
                  </c:pt>
                  <c:pt idx="5">
                    <c:v>255.84055791832063</c:v>
                  </c:pt>
                  <c:pt idx="6">
                    <c:v>119.46996440377106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REPORT'!$F$32:$F$38</c:f>
              <c:numCache/>
            </c:numRef>
          </c:xVal>
          <c:yVal>
            <c:numRef>
              <c:f>'ER Antagonist REPORT'!$F$53:$F$59</c:f>
              <c:numCache/>
            </c:numRef>
          </c:yVal>
          <c:smooth val="0"/>
        </c:ser>
        <c:ser>
          <c:idx val="4"/>
          <c:order val="5"/>
          <c:tx>
            <c:strRef>
              <c:f>'ER Antagonist REPORT'!$K$30</c:f>
              <c:strCache>
                <c:ptCount val="1"/>
                <c:pt idx="0">
                  <c:v>Chemical 3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REPORT'!$K$53:$K$59</c:f>
                <c:numCache>
                  <c:ptCount val="7"/>
                  <c:pt idx="0">
                    <c:v>3.4966818847589685</c:v>
                  </c:pt>
                  <c:pt idx="1">
                    <c:v>4.66224251314513</c:v>
                  </c:pt>
                  <c:pt idx="2">
                    <c:v>500.60828986751176</c:v>
                  </c:pt>
                  <c:pt idx="3">
                    <c:v>48.953546389821696</c:v>
                  </c:pt>
                  <c:pt idx="4">
                    <c:v>185.32413990438673</c:v>
                  </c:pt>
                  <c:pt idx="5">
                    <c:v>222.6220800109365</c:v>
                  </c:pt>
                  <c:pt idx="6">
                    <c:v>86.83426681054463</c:v>
                  </c:pt>
                </c:numCache>
              </c:numRef>
            </c:plus>
            <c:minus>
              <c:numRef>
                <c:f>'ER Antagonist REPORT'!$K$53:$K$59</c:f>
                <c:numCache>
                  <c:ptCount val="7"/>
                  <c:pt idx="0">
                    <c:v>3.4966818847589685</c:v>
                  </c:pt>
                  <c:pt idx="1">
                    <c:v>4.66224251314513</c:v>
                  </c:pt>
                  <c:pt idx="2">
                    <c:v>500.60828986751176</c:v>
                  </c:pt>
                  <c:pt idx="3">
                    <c:v>48.953546389821696</c:v>
                  </c:pt>
                  <c:pt idx="4">
                    <c:v>185.32413990438673</c:v>
                  </c:pt>
                  <c:pt idx="5">
                    <c:v>222.6220800109365</c:v>
                  </c:pt>
                  <c:pt idx="6">
                    <c:v>86.83426681054463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REPORT'!$K$32:$K$38</c:f>
              <c:numCache/>
            </c:numRef>
          </c:xVal>
          <c:yVal>
            <c:numRef>
              <c:f>'ER Antagonist REPORT'!$J$53:$J$59</c:f>
              <c:numCache/>
            </c:numRef>
          </c:yVal>
          <c:smooth val="0"/>
        </c:ser>
        <c:ser>
          <c:idx val="5"/>
          <c:order val="6"/>
          <c:tx>
            <c:strRef>
              <c:f>'ER Antagonist REPORT'!$A$39</c:f>
              <c:strCache>
                <c:ptCount val="1"/>
                <c:pt idx="0">
                  <c:v>Chemical 4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REPORT'!$C$62:$C$68</c:f>
                <c:numCache>
                  <c:ptCount val="7"/>
                  <c:pt idx="0">
                    <c:v>53.033008588991066</c:v>
                  </c:pt>
                  <c:pt idx="1">
                    <c:v>152.68844231117328</c:v>
                  </c:pt>
                  <c:pt idx="2">
                    <c:v>727.3098320775872</c:v>
                  </c:pt>
                  <c:pt idx="3">
                    <c:v>0.5827803111967034</c:v>
                  </c:pt>
                  <c:pt idx="4">
                    <c:v>119.46996440379054</c:v>
                  </c:pt>
                  <c:pt idx="5">
                    <c:v>920.7928963802815</c:v>
                  </c:pt>
                  <c:pt idx="6">
                    <c:v>2.9139015706857427</c:v>
                  </c:pt>
                </c:numCache>
              </c:numRef>
            </c:plus>
            <c:minus>
              <c:numRef>
                <c:f>'ER Antagonist REPORT'!$C$62:$C$68</c:f>
                <c:numCache>
                  <c:ptCount val="7"/>
                  <c:pt idx="0">
                    <c:v>53.033008588991066</c:v>
                  </c:pt>
                  <c:pt idx="1">
                    <c:v>152.68844231117328</c:v>
                  </c:pt>
                  <c:pt idx="2">
                    <c:v>727.3098320775872</c:v>
                  </c:pt>
                  <c:pt idx="3">
                    <c:v>0.5827803111967034</c:v>
                  </c:pt>
                  <c:pt idx="4">
                    <c:v>119.46996440379054</c:v>
                  </c:pt>
                  <c:pt idx="5">
                    <c:v>920.7928963802815</c:v>
                  </c:pt>
                  <c:pt idx="6">
                    <c:v>2.9139015706857427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REPORT'!$A$41:$A$47</c:f>
              <c:numCache/>
            </c:numRef>
          </c:xVal>
          <c:yVal>
            <c:numRef>
              <c:f>'ER Antagonist REPORT'!$B$62:$B$68</c:f>
              <c:numCache/>
            </c:numRef>
          </c:yVal>
          <c:smooth val="0"/>
        </c:ser>
        <c:ser>
          <c:idx val="6"/>
          <c:order val="7"/>
          <c:tx>
            <c:strRef>
              <c:f>'ER Antagonist REPORT'!$F$39</c:f>
              <c:strCache>
                <c:ptCount val="1"/>
                <c:pt idx="0">
                  <c:v>Chemical 5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REPORT'!$G$62:$G$68</c:f>
                <c:numCache>
                  <c:ptCount val="7"/>
                  <c:pt idx="0">
                    <c:v>4.079462198923513</c:v>
                  </c:pt>
                  <c:pt idx="1">
                    <c:v>12.23838659746137</c:v>
                  </c:pt>
                  <c:pt idx="2">
                    <c:v>178.3307761344161</c:v>
                  </c:pt>
                  <c:pt idx="3">
                    <c:v>44.87408419069064</c:v>
                  </c:pt>
                  <c:pt idx="4">
                    <c:v>13.403947225754735</c:v>
                  </c:pt>
                  <c:pt idx="5">
                    <c:v>201.05920838683053</c:v>
                  </c:pt>
                  <c:pt idx="6">
                    <c:v>227.28432252424415</c:v>
                  </c:pt>
                </c:numCache>
              </c:numRef>
            </c:plus>
            <c:minus>
              <c:numRef>
                <c:f>'ER Antagonist REPORT'!$G$62:$G$68</c:f>
                <c:numCache>
                  <c:ptCount val="7"/>
                  <c:pt idx="0">
                    <c:v>4.079462198923513</c:v>
                  </c:pt>
                  <c:pt idx="1">
                    <c:v>12.23838659746137</c:v>
                  </c:pt>
                  <c:pt idx="2">
                    <c:v>178.3307761344161</c:v>
                  </c:pt>
                  <c:pt idx="3">
                    <c:v>44.87408419069064</c:v>
                  </c:pt>
                  <c:pt idx="4">
                    <c:v>13.403947225754735</c:v>
                  </c:pt>
                  <c:pt idx="5">
                    <c:v>201.05920838683053</c:v>
                  </c:pt>
                  <c:pt idx="6">
                    <c:v>227.28432252424415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REPORT'!$F$41:$F$47</c:f>
              <c:numCache/>
            </c:numRef>
          </c:xVal>
          <c:yVal>
            <c:numRef>
              <c:f>'ER Antagonist REPORT'!$F$62:$F$68</c:f>
              <c:numCache/>
            </c:numRef>
          </c:yVal>
          <c:smooth val="0"/>
        </c:ser>
        <c:ser>
          <c:idx val="7"/>
          <c:order val="8"/>
          <c:tx>
            <c:strRef>
              <c:f>'ER Antagonist REPORT'!$K$39</c:f>
              <c:strCache>
                <c:ptCount val="1"/>
                <c:pt idx="0">
                  <c:v>Chemical 6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'ER Antagonist REPORT'!$K$62:$K$68</c:f>
                <c:numCache>
                  <c:ptCount val="7"/>
                  <c:pt idx="0">
                    <c:v>2782.1932198224545</c:v>
                  </c:pt>
                  <c:pt idx="1">
                    <c:v>15964.683926228805</c:v>
                  </c:pt>
                  <c:pt idx="2">
                    <c:v>1024.5277923016076</c:v>
                  </c:pt>
                  <c:pt idx="3">
                    <c:v>650.9656109220064</c:v>
                  </c:pt>
                  <c:pt idx="4">
                    <c:v>778.0117194099219</c:v>
                  </c:pt>
                  <c:pt idx="5">
                    <c:v>362.4893554104829</c:v>
                  </c:pt>
                  <c:pt idx="6">
                    <c:v>1447.04352007104</c:v>
                  </c:pt>
                </c:numCache>
              </c:numRef>
            </c:plus>
            <c:minus>
              <c:numRef>
                <c:f>'ER Antagonist REPORT'!$K$62:$K$68</c:f>
                <c:numCache>
                  <c:ptCount val="7"/>
                  <c:pt idx="0">
                    <c:v>2782.1932198224545</c:v>
                  </c:pt>
                  <c:pt idx="1">
                    <c:v>15964.683926228805</c:v>
                  </c:pt>
                  <c:pt idx="2">
                    <c:v>1024.5277923016076</c:v>
                  </c:pt>
                  <c:pt idx="3">
                    <c:v>650.9656109220064</c:v>
                  </c:pt>
                  <c:pt idx="4">
                    <c:v>778.0117194099219</c:v>
                  </c:pt>
                  <c:pt idx="5">
                    <c:v>362.4893554104829</c:v>
                  </c:pt>
                  <c:pt idx="6">
                    <c:v>1447.04352007104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'ER Antagonist REPORT'!$K$41:$K$47</c:f>
              <c:numCache/>
            </c:numRef>
          </c:xVal>
          <c:yVal>
            <c:numRef>
              <c:f>'ER Antagonist REPORT'!$J$62:$J$68</c:f>
              <c:numCache/>
            </c:numRef>
          </c:yVal>
          <c:smooth val="0"/>
        </c:ser>
        <c:axId val="25588681"/>
        <c:axId val="28971538"/>
      </c:scatterChart>
      <c:valAx>
        <c:axId val="25588681"/>
        <c:scaling>
          <c:logBase val="10"/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g/ml</a:t>
                </a:r>
              </a:p>
            </c:rich>
          </c:tx>
          <c:layout>
            <c:manualLayout>
              <c:xMode val="factor"/>
              <c:yMode val="factor"/>
              <c:x val="-0.01225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71538"/>
        <c:crossesAt val="-2000"/>
        <c:crossBetween val="midCat"/>
        <c:dispUnits/>
      </c:valAx>
      <c:valAx>
        <c:axId val="28971538"/>
        <c:scaling>
          <c:orientation val="minMax"/>
          <c:min val="-2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adj. RLU above background</a:t>
                </a:r>
              </a:p>
            </c:rich>
          </c:tx>
          <c:layout>
            <c:manualLayout>
              <c:xMode val="factor"/>
              <c:yMode val="factor"/>
              <c:x val="-0.01575"/>
              <c:y val="0.02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588681"/>
        <c:crossesAt val="1E-08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475"/>
          <c:y val="0.461"/>
          <c:w val="0.14625"/>
          <c:h val="0.34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142875</xdr:colOff>
      <xdr:row>2</xdr:row>
      <xdr:rowOff>142875</xdr:rowOff>
    </xdr:from>
    <xdr:to>
      <xdr:col>17</xdr:col>
      <xdr:colOff>514350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5486400" y="457200"/>
        <a:ext cx="7896225" cy="4495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6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1" width="21.00390625" style="0" customWidth="1"/>
    <col min="2" max="2" width="4.00390625" style="0" customWidth="1"/>
    <col min="3" max="3" width="12.7109375" style="1" customWidth="1"/>
    <col min="4" max="4" width="9.140625" style="1" customWidth="1"/>
    <col min="5" max="5" width="10.140625" style="0" customWidth="1"/>
    <col min="6" max="6" width="12.7109375" style="0" customWidth="1"/>
    <col min="7" max="7" width="12.8515625" style="0" customWidth="1"/>
    <col min="8" max="8" width="13.7109375" style="0" customWidth="1"/>
  </cols>
  <sheetData>
    <row r="1" spans="1:6" ht="12.75" thickBot="1">
      <c r="A1" s="59" t="s">
        <v>5</v>
      </c>
      <c r="D1" s="19" t="s">
        <v>8</v>
      </c>
      <c r="E1" s="601" t="s">
        <v>54</v>
      </c>
      <c r="F1" s="61"/>
    </row>
    <row r="2" ht="12">
      <c r="E2" s="172" t="s">
        <v>220</v>
      </c>
    </row>
    <row r="5" spans="1:3" ht="12">
      <c r="A5" s="57" t="s">
        <v>115</v>
      </c>
      <c r="C5" s="173" t="s">
        <v>56</v>
      </c>
    </row>
    <row r="6" spans="1:8" ht="12">
      <c r="A6" s="57" t="s">
        <v>131</v>
      </c>
      <c r="B6" s="57"/>
      <c r="C6" s="173" t="s">
        <v>57</v>
      </c>
      <c r="F6" s="14" t="s">
        <v>6</v>
      </c>
      <c r="G6" s="600" t="s">
        <v>55</v>
      </c>
      <c r="H6" s="60"/>
    </row>
    <row r="7" spans="1:3" ht="12">
      <c r="A7" s="57" t="s">
        <v>117</v>
      </c>
      <c r="B7" s="57"/>
      <c r="C7" s="1" t="s">
        <v>58</v>
      </c>
    </row>
    <row r="8" ht="12">
      <c r="A8" s="58"/>
    </row>
    <row r="9" spans="1:4" ht="12">
      <c r="A9" s="58"/>
      <c r="C9" s="18" t="s">
        <v>4</v>
      </c>
      <c r="D9" s="18" t="s">
        <v>69</v>
      </c>
    </row>
    <row r="10" spans="1:9" ht="12">
      <c r="A10" s="57" t="s">
        <v>132</v>
      </c>
      <c r="C10" s="173" t="s">
        <v>223</v>
      </c>
      <c r="D10" s="173" t="s">
        <v>203</v>
      </c>
      <c r="F10" s="14" t="s">
        <v>7</v>
      </c>
      <c r="G10" s="190">
        <v>40909</v>
      </c>
      <c r="H10" s="60"/>
      <c r="I10" s="39"/>
    </row>
    <row r="11" spans="1:7" ht="12">
      <c r="A11" s="57"/>
      <c r="C11" s="56"/>
      <c r="G11" s="174" t="s">
        <v>116</v>
      </c>
    </row>
    <row r="12" spans="1:4" ht="12">
      <c r="A12" s="57" t="s">
        <v>218</v>
      </c>
      <c r="B12" s="14" t="s">
        <v>133</v>
      </c>
      <c r="C12" s="56" t="s">
        <v>141</v>
      </c>
      <c r="D12" s="173" t="s">
        <v>204</v>
      </c>
    </row>
    <row r="13" ht="12">
      <c r="A13" s="58"/>
    </row>
    <row r="14" spans="1:5" ht="12">
      <c r="A14" s="57" t="s">
        <v>128</v>
      </c>
      <c r="B14" s="14" t="s">
        <v>133</v>
      </c>
      <c r="C14" s="173" t="s">
        <v>59</v>
      </c>
      <c r="D14" s="5">
        <v>100</v>
      </c>
      <c r="E14" s="172" t="s">
        <v>205</v>
      </c>
    </row>
    <row r="15" spans="2:3" ht="12">
      <c r="B15" s="14" t="s">
        <v>134</v>
      </c>
      <c r="C15" s="173" t="s">
        <v>60</v>
      </c>
    </row>
    <row r="16" spans="2:3" ht="12">
      <c r="B16" s="14" t="s">
        <v>0</v>
      </c>
      <c r="C16" s="173" t="s">
        <v>61</v>
      </c>
    </row>
    <row r="17" spans="2:3" ht="12">
      <c r="B17" s="14" t="s">
        <v>1</v>
      </c>
      <c r="C17" s="173" t="s">
        <v>62</v>
      </c>
    </row>
    <row r="18" spans="2:3" ht="12">
      <c r="B18" s="14" t="s">
        <v>2</v>
      </c>
      <c r="C18" s="173" t="s">
        <v>63</v>
      </c>
    </row>
    <row r="19" spans="2:3" ht="12">
      <c r="B19" s="14" t="s">
        <v>3</v>
      </c>
      <c r="C19" s="173" t="s">
        <v>64</v>
      </c>
    </row>
    <row r="21" ht="12.75" thickBot="1">
      <c r="A21" s="14" t="s">
        <v>9</v>
      </c>
    </row>
    <row r="22" spans="1:8" ht="12">
      <c r="A22" s="602"/>
      <c r="B22" s="301"/>
      <c r="C22" s="301"/>
      <c r="D22" s="301"/>
      <c r="E22" s="301"/>
      <c r="F22" s="301"/>
      <c r="G22" s="301"/>
      <c r="H22" s="302"/>
    </row>
    <row r="23" spans="1:8" ht="12">
      <c r="A23" s="303"/>
      <c r="B23" s="304"/>
      <c r="C23" s="304"/>
      <c r="D23" s="304"/>
      <c r="E23" s="304"/>
      <c r="F23" s="304"/>
      <c r="G23" s="304"/>
      <c r="H23" s="305"/>
    </row>
    <row r="24" spans="1:8" ht="12.75" thickBot="1">
      <c r="A24" s="306"/>
      <c r="B24" s="307"/>
      <c r="C24" s="307"/>
      <c r="D24" s="307"/>
      <c r="E24" s="307"/>
      <c r="F24" s="307"/>
      <c r="G24" s="307"/>
      <c r="H24" s="308"/>
    </row>
    <row r="25" spans="1:8" ht="12">
      <c r="A25" s="303"/>
      <c r="B25" s="304"/>
      <c r="C25" s="304"/>
      <c r="D25" s="304"/>
      <c r="E25" s="304"/>
      <c r="F25" s="304"/>
      <c r="G25" s="304"/>
      <c r="H25" s="304"/>
    </row>
    <row r="26" spans="1:9" ht="12.75">
      <c r="A26" s="506" t="s">
        <v>35</v>
      </c>
      <c r="B26" s="309"/>
      <c r="C26" s="309"/>
      <c r="D26" s="309"/>
      <c r="E26" s="507" t="s">
        <v>179</v>
      </c>
      <c r="F26" s="304"/>
      <c r="G26" s="304"/>
      <c r="H26" s="304"/>
      <c r="I26" s="39"/>
    </row>
    <row r="27" spans="1:9" ht="60">
      <c r="A27" s="606" t="s">
        <v>70</v>
      </c>
      <c r="B27" s="607"/>
      <c r="C27" s="608"/>
      <c r="D27" s="309"/>
      <c r="E27" s="310" t="s">
        <v>71</v>
      </c>
      <c r="F27" s="310" t="s">
        <v>65</v>
      </c>
      <c r="G27" s="310" t="s">
        <v>66</v>
      </c>
      <c r="H27" s="310" t="s">
        <v>135</v>
      </c>
      <c r="I27" s="88"/>
    </row>
    <row r="28" spans="1:9" ht="12.75">
      <c r="A28" s="311" t="s">
        <v>136</v>
      </c>
      <c r="B28" s="312"/>
      <c r="C28" s="313" t="s">
        <v>137</v>
      </c>
      <c r="D28" s="309"/>
      <c r="E28" s="314" t="str">
        <f>$C$14</f>
        <v>Chemical 1</v>
      </c>
      <c r="F28" s="315"/>
      <c r="G28" s="316"/>
      <c r="H28" s="315"/>
      <c r="I28" s="88"/>
    </row>
    <row r="29" spans="1:9" ht="12.75">
      <c r="A29" s="317" t="s">
        <v>138</v>
      </c>
      <c r="B29" s="304"/>
      <c r="C29" s="603"/>
      <c r="D29" s="309"/>
      <c r="E29" s="318" t="str">
        <f>$C$15</f>
        <v>Chemical 2</v>
      </c>
      <c r="F29" s="315"/>
      <c r="G29" s="316"/>
      <c r="H29" s="315"/>
      <c r="I29" s="88"/>
    </row>
    <row r="30" spans="1:9" ht="12.75">
      <c r="A30" s="317" t="s">
        <v>218</v>
      </c>
      <c r="B30" s="304"/>
      <c r="C30" s="603"/>
      <c r="D30" s="309"/>
      <c r="E30" s="318" t="str">
        <f>$C$16</f>
        <v>Chemical 3</v>
      </c>
      <c r="F30" s="316"/>
      <c r="G30" s="316"/>
      <c r="H30" s="315"/>
      <c r="I30" s="88"/>
    </row>
    <row r="31" spans="1:9" ht="12.75">
      <c r="A31" s="317" t="s">
        <v>139</v>
      </c>
      <c r="B31" s="320"/>
      <c r="C31" s="604"/>
      <c r="D31" s="309"/>
      <c r="E31" s="319" t="str">
        <f>$C$17</f>
        <v>Chemical 4</v>
      </c>
      <c r="F31" s="316"/>
      <c r="G31" s="316"/>
      <c r="H31" s="315"/>
      <c r="I31" s="88"/>
    </row>
    <row r="32" spans="1:9" ht="12.75">
      <c r="A32" s="322" t="s">
        <v>140</v>
      </c>
      <c r="B32" s="60"/>
      <c r="C32" s="605"/>
      <c r="D32" s="309"/>
      <c r="E32" s="321" t="str">
        <f>$C$18</f>
        <v>Chemical 5</v>
      </c>
      <c r="F32" s="316"/>
      <c r="G32" s="316"/>
      <c r="H32" s="315"/>
      <c r="I32" s="88"/>
    </row>
    <row r="33" spans="4:9" ht="12.75">
      <c r="D33" s="96"/>
      <c r="E33" s="321" t="str">
        <f>$C$19</f>
        <v>Chemical 6</v>
      </c>
      <c r="F33" s="316"/>
      <c r="G33" s="316"/>
      <c r="H33" s="315"/>
      <c r="I33" s="88"/>
    </row>
    <row r="34" spans="1:9" ht="13.5" thickBot="1">
      <c r="A34" s="601" t="s">
        <v>67</v>
      </c>
      <c r="B34" s="61"/>
      <c r="D34" s="191">
        <v>40909</v>
      </c>
      <c r="E34" s="88"/>
      <c r="F34" s="88"/>
      <c r="G34" s="88"/>
      <c r="H34" s="88"/>
      <c r="I34" s="88"/>
    </row>
    <row r="35" spans="1:9" ht="12.75">
      <c r="A35" t="s">
        <v>68</v>
      </c>
      <c r="D35" s="1" t="s">
        <v>21</v>
      </c>
      <c r="E35" s="88"/>
      <c r="F35" s="323"/>
      <c r="G35" s="88"/>
      <c r="H35" s="88"/>
      <c r="I35" s="88"/>
    </row>
    <row r="36" ht="12">
      <c r="F36" s="39"/>
    </row>
  </sheetData>
  <sheetProtection/>
  <mergeCells count="1">
    <mergeCell ref="A27:C27"/>
  </mergeCells>
  <printOptions gridLines="1" horizontalCentered="1"/>
  <pageMargins left="0.5" right="0.5" top="1" bottom="1" header="0.5" footer="0.5"/>
  <pageSetup fitToHeight="1" fitToWidth="1" horizontalDpi="300" verticalDpi="300" orientation="portrait" scale="93"/>
  <headerFooter alignWithMargins="0">
    <oddHeader>&amp;LBG1Luc Antagonist Range 
Finder Data Reporting Sheet&amp;R&amp;D</oddHeader>
    <oddFooter>&amp;L&amp;A&amp;C&amp;F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3" width="7.00390625" style="205" customWidth="1"/>
    <col min="4" max="5" width="7.421875" style="205" customWidth="1"/>
    <col min="6" max="11" width="7.00390625" style="205" customWidth="1"/>
    <col min="12" max="12" width="9.421875" style="205" customWidth="1"/>
    <col min="13" max="13" width="9.28125" style="205" customWidth="1"/>
    <col min="14" max="14" width="7.00390625" style="205" customWidth="1"/>
    <col min="15" max="16384" width="8.8515625" style="205" customWidth="1"/>
  </cols>
  <sheetData>
    <row r="1" spans="1:13" s="172" customFormat="1" ht="12.75" thickBot="1">
      <c r="A1" s="192" t="s">
        <v>171</v>
      </c>
      <c r="B1" s="193"/>
      <c r="C1" s="193"/>
      <c r="D1" s="194"/>
      <c r="E1" s="641" t="s">
        <v>30</v>
      </c>
      <c r="F1" s="642"/>
      <c r="G1" s="647" t="str">
        <f>'Compound Tracking'!E1</f>
        <v>Enter Plate Identification Here</v>
      </c>
      <c r="H1" s="648"/>
      <c r="I1" s="195" t="s">
        <v>21</v>
      </c>
      <c r="J1" s="622">
        <f>'Compound Tracking'!G10</f>
        <v>40909</v>
      </c>
      <c r="K1" s="623"/>
      <c r="L1" s="196"/>
      <c r="M1" s="197"/>
    </row>
    <row r="2" spans="1:13" ht="12">
      <c r="A2" s="198" t="s">
        <v>172</v>
      </c>
      <c r="B2" s="199"/>
      <c r="C2" s="199"/>
      <c r="D2" s="200"/>
      <c r="E2" s="201" t="s">
        <v>151</v>
      </c>
      <c r="F2" s="202"/>
      <c r="G2" s="203" t="s">
        <v>173</v>
      </c>
      <c r="H2" s="199"/>
      <c r="I2" s="199"/>
      <c r="J2" s="199"/>
      <c r="K2" s="199"/>
      <c r="L2" s="199"/>
      <c r="M2" s="204"/>
    </row>
    <row r="3" spans="1:13" ht="12">
      <c r="A3" s="206"/>
      <c r="B3" s="207"/>
      <c r="C3" s="207"/>
      <c r="D3" s="208"/>
      <c r="E3" s="207"/>
      <c r="F3" s="207"/>
      <c r="G3" s="207"/>
      <c r="H3" s="207"/>
      <c r="I3" s="207"/>
      <c r="J3" s="207"/>
      <c r="K3" s="207"/>
      <c r="L3" s="207"/>
      <c r="M3" s="207"/>
    </row>
    <row r="4" spans="1:13" ht="12">
      <c r="A4" s="209"/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</row>
    <row r="5" spans="1:13" ht="12">
      <c r="A5" s="209" t="s">
        <v>108</v>
      </c>
      <c r="B5" s="199"/>
      <c r="C5" s="199"/>
      <c r="D5" s="199" t="s">
        <v>147</v>
      </c>
      <c r="E5" s="201"/>
      <c r="F5" s="199"/>
      <c r="G5" s="199" t="s">
        <v>109</v>
      </c>
      <c r="H5" s="199"/>
      <c r="I5" s="210"/>
      <c r="J5" s="211">
        <v>50</v>
      </c>
      <c r="K5" s="212" t="s">
        <v>111</v>
      </c>
      <c r="L5" s="199"/>
      <c r="M5" s="213">
        <v>0.3</v>
      </c>
    </row>
    <row r="6" spans="1:13" ht="12">
      <c r="A6" s="209" t="s">
        <v>110</v>
      </c>
      <c r="B6" s="199"/>
      <c r="C6" s="199"/>
      <c r="D6" s="199" t="s">
        <v>169</v>
      </c>
      <c r="E6" s="201"/>
      <c r="F6" s="199"/>
      <c r="G6" s="199" t="s">
        <v>113</v>
      </c>
      <c r="H6" s="199"/>
      <c r="I6" s="210"/>
      <c r="J6" s="214">
        <v>15</v>
      </c>
      <c r="K6" s="199" t="s">
        <v>114</v>
      </c>
      <c r="L6" s="199"/>
      <c r="M6" s="215">
        <v>0</v>
      </c>
    </row>
    <row r="7" spans="1:13" ht="12">
      <c r="A7" s="209"/>
      <c r="B7" s="199"/>
      <c r="C7" s="199"/>
      <c r="D7" s="201"/>
      <c r="E7" s="201"/>
      <c r="F7" s="199"/>
      <c r="G7" s="199" t="s">
        <v>122</v>
      </c>
      <c r="H7" s="199"/>
      <c r="I7" s="210"/>
      <c r="J7" s="214">
        <v>0</v>
      </c>
      <c r="K7" s="205" t="s">
        <v>123</v>
      </c>
      <c r="L7" s="199"/>
      <c r="M7" s="215">
        <v>15</v>
      </c>
    </row>
    <row r="8" spans="1:13" ht="12">
      <c r="A8" s="209"/>
      <c r="B8" s="199"/>
      <c r="C8" s="199"/>
      <c r="D8" s="201"/>
      <c r="E8" s="201"/>
      <c r="F8" s="199"/>
      <c r="G8" s="212"/>
      <c r="H8" s="199"/>
      <c r="I8" s="199"/>
      <c r="J8" s="201"/>
      <c r="K8" s="199"/>
      <c r="L8" s="199"/>
      <c r="M8" s="216"/>
    </row>
    <row r="9" spans="1:13" ht="12">
      <c r="A9" s="209" t="s">
        <v>124</v>
      </c>
      <c r="B9" s="199"/>
      <c r="C9" s="199"/>
      <c r="D9" s="201" t="s">
        <v>125</v>
      </c>
      <c r="E9" s="201"/>
      <c r="F9" s="199"/>
      <c r="G9" s="199"/>
      <c r="H9" s="199"/>
      <c r="I9" s="199"/>
      <c r="J9" s="201"/>
      <c r="K9" s="199"/>
      <c r="L9" s="199"/>
      <c r="M9" s="216"/>
    </row>
    <row r="10" spans="1:13" ht="12">
      <c r="A10" s="209" t="s">
        <v>126</v>
      </c>
      <c r="B10" s="199"/>
      <c r="C10" s="199"/>
      <c r="D10" s="199" t="s">
        <v>127</v>
      </c>
      <c r="E10" s="201"/>
      <c r="F10" s="199"/>
      <c r="G10" s="199"/>
      <c r="H10" s="199"/>
      <c r="I10" s="199"/>
      <c r="J10" s="201"/>
      <c r="K10" s="199"/>
      <c r="L10" s="217"/>
      <c r="M10" s="218"/>
    </row>
    <row r="11" spans="1:13" ht="12">
      <c r="A11" s="219"/>
      <c r="B11" s="220"/>
      <c r="C11" s="220"/>
      <c r="D11" s="220"/>
      <c r="E11" s="221"/>
      <c r="F11" s="222" t="s">
        <v>144</v>
      </c>
      <c r="G11" s="220"/>
      <c r="H11" s="221" t="s">
        <v>145</v>
      </c>
      <c r="I11" s="222"/>
      <c r="J11" s="223">
        <v>5</v>
      </c>
      <c r="K11" s="221"/>
      <c r="L11" s="221" t="s">
        <v>146</v>
      </c>
      <c r="M11" s="224">
        <v>50</v>
      </c>
    </row>
    <row r="12" spans="1:13" ht="12">
      <c r="A12" s="206"/>
      <c r="B12" s="207"/>
      <c r="C12" s="207"/>
      <c r="D12" s="199"/>
      <c r="E12" s="199"/>
      <c r="F12" s="199"/>
      <c r="G12" s="199"/>
      <c r="H12" s="199"/>
      <c r="I12" s="199"/>
      <c r="J12" s="207"/>
      <c r="K12" s="207"/>
      <c r="L12" s="207"/>
      <c r="M12" s="199"/>
    </row>
    <row r="13" spans="1:13" s="18" customFormat="1" ht="12">
      <c r="A13" s="225"/>
      <c r="B13" s="226"/>
      <c r="C13" s="226"/>
      <c r="D13" s="227" t="s">
        <v>221</v>
      </c>
      <c r="E13" s="228" t="s">
        <v>222</v>
      </c>
      <c r="F13" s="229" t="s">
        <v>246</v>
      </c>
      <c r="G13" s="230"/>
      <c r="H13" s="231"/>
      <c r="I13" s="232"/>
      <c r="J13" s="226"/>
      <c r="K13" s="226"/>
      <c r="L13" s="226"/>
      <c r="M13" s="226"/>
    </row>
    <row r="14" spans="1:13" s="243" customFormat="1" ht="12">
      <c r="A14" s="209"/>
      <c r="B14" s="233"/>
      <c r="C14" s="30" t="s">
        <v>23</v>
      </c>
      <c r="D14" s="234">
        <f>D26/H40</f>
        <v>4.478442416003108</v>
      </c>
      <c r="E14" s="235">
        <f>M26/H40</f>
        <v>4.590891435230142</v>
      </c>
      <c r="F14" s="236">
        <f>AVERAGE(D14:E14)</f>
        <v>4.534666925616625</v>
      </c>
      <c r="G14" s="237"/>
      <c r="H14" s="238"/>
      <c r="I14" s="239"/>
      <c r="J14" s="240"/>
      <c r="K14" s="241"/>
      <c r="L14" s="241"/>
      <c r="M14" s="242"/>
    </row>
    <row r="15" spans="1:13" ht="12.75" customHeight="1">
      <c r="A15" s="244"/>
      <c r="B15" s="245"/>
      <c r="C15" s="30"/>
      <c r="D15" s="624" t="s">
        <v>28</v>
      </c>
      <c r="E15" s="625"/>
      <c r="F15" s="625"/>
      <c r="G15" s="625"/>
      <c r="H15" s="625"/>
      <c r="I15" s="625"/>
      <c r="J15" s="625"/>
      <c r="K15" s="626"/>
      <c r="L15" s="199"/>
      <c r="M15" s="199"/>
    </row>
    <row r="16" spans="1:13" ht="12">
      <c r="A16" s="209"/>
      <c r="B16" s="233"/>
      <c r="C16" s="30"/>
      <c r="D16" s="627"/>
      <c r="E16" s="628"/>
      <c r="F16" s="628"/>
      <c r="G16" s="628"/>
      <c r="H16" s="628"/>
      <c r="I16" s="628"/>
      <c r="J16" s="628"/>
      <c r="K16" s="629"/>
      <c r="L16" s="199"/>
      <c r="M16" s="199"/>
    </row>
    <row r="17" spans="1:13" ht="12">
      <c r="A17" s="209"/>
      <c r="B17" s="199"/>
      <c r="C17" s="199"/>
      <c r="D17" s="246"/>
      <c r="E17" s="246"/>
      <c r="F17" s="246"/>
      <c r="G17" s="246"/>
      <c r="H17" s="246"/>
      <c r="I17" s="246"/>
      <c r="J17" s="246"/>
      <c r="K17" s="199"/>
      <c r="L17" s="199"/>
      <c r="M17" s="199"/>
    </row>
    <row r="18" spans="1:13" s="16" customFormat="1" ht="15">
      <c r="A18" s="209"/>
      <c r="B18" s="397" t="s">
        <v>148</v>
      </c>
      <c r="C18" s="12"/>
      <c r="D18" s="12"/>
      <c r="E18" s="12"/>
      <c r="F18" s="12"/>
      <c r="G18" s="12"/>
      <c r="H18" s="12"/>
      <c r="I18" s="12"/>
      <c r="J18" s="12"/>
      <c r="K18" s="397" t="s">
        <v>142</v>
      </c>
      <c r="L18" s="12"/>
      <c r="M18" s="398"/>
    </row>
    <row r="19" spans="1:13" s="16" customFormat="1" ht="12">
      <c r="A19" s="9" t="s">
        <v>224</v>
      </c>
      <c r="B19" s="324">
        <v>4235</v>
      </c>
      <c r="C19" s="325">
        <v>5109</v>
      </c>
      <c r="D19" s="326">
        <v>238</v>
      </c>
      <c r="E19" s="326">
        <v>349</v>
      </c>
      <c r="F19" s="327">
        <v>173</v>
      </c>
      <c r="G19" s="327">
        <v>179</v>
      </c>
      <c r="H19" s="328">
        <v>524</v>
      </c>
      <c r="I19" s="328">
        <v>615</v>
      </c>
      <c r="J19" s="329">
        <v>46</v>
      </c>
      <c r="K19" s="329">
        <v>53</v>
      </c>
      <c r="L19" s="330">
        <v>7823</v>
      </c>
      <c r="M19" s="331">
        <v>3049</v>
      </c>
    </row>
    <row r="20" spans="1:13" s="16" customFormat="1" ht="12">
      <c r="A20" s="9" t="s">
        <v>225</v>
      </c>
      <c r="B20" s="332">
        <v>11266</v>
      </c>
      <c r="C20" s="333">
        <v>13769</v>
      </c>
      <c r="D20" s="334">
        <v>7581</v>
      </c>
      <c r="E20" s="334">
        <v>8184</v>
      </c>
      <c r="F20" s="335">
        <v>7373</v>
      </c>
      <c r="G20" s="335">
        <v>7365</v>
      </c>
      <c r="H20" s="336">
        <v>9062</v>
      </c>
      <c r="I20" s="336">
        <v>9324</v>
      </c>
      <c r="J20" s="337">
        <v>3849</v>
      </c>
      <c r="K20" s="337">
        <v>3828</v>
      </c>
      <c r="L20" s="338">
        <v>9633</v>
      </c>
      <c r="M20" s="339">
        <v>37027</v>
      </c>
    </row>
    <row r="21" spans="1:13" s="16" customFormat="1" ht="12">
      <c r="A21" s="9" t="s">
        <v>226</v>
      </c>
      <c r="B21" s="332">
        <v>13854</v>
      </c>
      <c r="C21" s="333">
        <v>15260</v>
      </c>
      <c r="D21" s="334">
        <v>5739</v>
      </c>
      <c r="E21" s="334">
        <v>5945</v>
      </c>
      <c r="F21" s="335">
        <v>7286</v>
      </c>
      <c r="G21" s="335">
        <v>6427</v>
      </c>
      <c r="H21" s="336">
        <v>9792</v>
      </c>
      <c r="I21" s="336">
        <v>8544</v>
      </c>
      <c r="J21" s="337">
        <v>8075</v>
      </c>
      <c r="K21" s="337">
        <v>7769</v>
      </c>
      <c r="L21" s="338">
        <v>11154</v>
      </c>
      <c r="M21" s="339">
        <v>12912</v>
      </c>
    </row>
    <row r="22" spans="1:13" s="16" customFormat="1" ht="12">
      <c r="A22" s="9" t="s">
        <v>227</v>
      </c>
      <c r="B22" s="332">
        <v>13995</v>
      </c>
      <c r="C22" s="333">
        <v>16587</v>
      </c>
      <c r="D22" s="334">
        <v>5801</v>
      </c>
      <c r="E22" s="334">
        <v>6415</v>
      </c>
      <c r="F22" s="335">
        <v>6443</v>
      </c>
      <c r="G22" s="335">
        <v>6359</v>
      </c>
      <c r="H22" s="336">
        <v>7659</v>
      </c>
      <c r="I22" s="336">
        <v>7660</v>
      </c>
      <c r="J22" s="337">
        <v>6861</v>
      </c>
      <c r="K22" s="337">
        <v>6938</v>
      </c>
      <c r="L22" s="338">
        <v>12076</v>
      </c>
      <c r="M22" s="339">
        <v>10959</v>
      </c>
    </row>
    <row r="23" spans="1:13" s="16" customFormat="1" ht="12">
      <c r="A23" s="9" t="s">
        <v>228</v>
      </c>
      <c r="B23" s="332">
        <v>13386</v>
      </c>
      <c r="C23" s="333">
        <v>16238</v>
      </c>
      <c r="D23" s="334">
        <v>5958</v>
      </c>
      <c r="E23" s="334">
        <v>6554</v>
      </c>
      <c r="F23" s="335">
        <v>6018</v>
      </c>
      <c r="G23" s="335">
        <v>6336</v>
      </c>
      <c r="H23" s="336">
        <v>7130</v>
      </c>
      <c r="I23" s="336">
        <v>6925</v>
      </c>
      <c r="J23" s="337">
        <v>5470</v>
      </c>
      <c r="K23" s="337">
        <v>5447</v>
      </c>
      <c r="L23" s="338">
        <v>11933</v>
      </c>
      <c r="M23" s="339">
        <v>10598</v>
      </c>
    </row>
    <row r="24" spans="1:13" s="16" customFormat="1" ht="12">
      <c r="A24" s="9" t="s">
        <v>229</v>
      </c>
      <c r="B24" s="332">
        <v>13394</v>
      </c>
      <c r="C24" s="333">
        <v>15945</v>
      </c>
      <c r="D24" s="334">
        <v>5921</v>
      </c>
      <c r="E24" s="334">
        <v>6360</v>
      </c>
      <c r="F24" s="335">
        <v>6578</v>
      </c>
      <c r="G24" s="335">
        <v>6196</v>
      </c>
      <c r="H24" s="336">
        <v>8212</v>
      </c>
      <c r="I24" s="336">
        <v>6632</v>
      </c>
      <c r="J24" s="337">
        <v>6399</v>
      </c>
      <c r="K24" s="337">
        <v>6054</v>
      </c>
      <c r="L24" s="338">
        <v>11504</v>
      </c>
      <c r="M24" s="339">
        <v>10882</v>
      </c>
    </row>
    <row r="25" spans="1:13" s="16" customFormat="1" ht="12">
      <c r="A25" s="9" t="s">
        <v>230</v>
      </c>
      <c r="B25" s="340">
        <v>13004</v>
      </c>
      <c r="C25" s="341">
        <v>14690</v>
      </c>
      <c r="D25" s="342">
        <v>5562</v>
      </c>
      <c r="E25" s="342">
        <v>5767</v>
      </c>
      <c r="F25" s="343">
        <v>6584</v>
      </c>
      <c r="G25" s="343">
        <v>6733</v>
      </c>
      <c r="H25" s="344">
        <v>6038</v>
      </c>
      <c r="I25" s="344">
        <v>6033</v>
      </c>
      <c r="J25" s="345">
        <v>6130</v>
      </c>
      <c r="K25" s="345">
        <v>5740</v>
      </c>
      <c r="L25" s="346">
        <v>10631</v>
      </c>
      <c r="M25" s="347">
        <v>8148</v>
      </c>
    </row>
    <row r="26" spans="1:13" ht="12">
      <c r="A26" s="9" t="s">
        <v>231</v>
      </c>
      <c r="B26" s="267">
        <v>3885</v>
      </c>
      <c r="C26" s="268">
        <v>7238</v>
      </c>
      <c r="D26" s="268">
        <v>15373</v>
      </c>
      <c r="E26" s="269">
        <v>3499</v>
      </c>
      <c r="F26" s="269">
        <v>3501</v>
      </c>
      <c r="G26" s="269">
        <v>3298</v>
      </c>
      <c r="H26" s="270">
        <v>12547</v>
      </c>
      <c r="I26" s="270">
        <v>12791</v>
      </c>
      <c r="J26" s="270">
        <v>12871</v>
      </c>
      <c r="K26" s="271">
        <v>4025</v>
      </c>
      <c r="L26" s="271">
        <v>7695</v>
      </c>
      <c r="M26" s="272">
        <v>15759</v>
      </c>
    </row>
    <row r="27" spans="1:13" s="16" customFormat="1" ht="12">
      <c r="A27" s="209"/>
      <c r="B27" s="10">
        <v>1</v>
      </c>
      <c r="C27" s="10">
        <v>2</v>
      </c>
      <c r="D27" s="10">
        <v>3</v>
      </c>
      <c r="E27" s="10">
        <v>4</v>
      </c>
      <c r="F27" s="10">
        <v>5</v>
      </c>
      <c r="G27" s="10">
        <v>6</v>
      </c>
      <c r="H27" s="10">
        <v>7</v>
      </c>
      <c r="I27" s="10">
        <v>8</v>
      </c>
      <c r="J27" s="10">
        <v>9</v>
      </c>
      <c r="K27" s="10">
        <v>10</v>
      </c>
      <c r="L27" s="10">
        <v>11</v>
      </c>
      <c r="M27" s="10">
        <v>12</v>
      </c>
    </row>
    <row r="28" spans="1:13" s="16" customFormat="1" ht="12">
      <c r="A28" s="248"/>
      <c r="B28" s="247"/>
      <c r="C28" s="247"/>
      <c r="D28" s="247"/>
      <c r="E28" s="247"/>
      <c r="F28" s="247"/>
      <c r="G28" s="247"/>
      <c r="H28" s="247"/>
      <c r="I28" s="249"/>
      <c r="J28" s="247"/>
      <c r="K28" s="247"/>
      <c r="L28" s="247"/>
      <c r="M28" s="247"/>
    </row>
    <row r="29" spans="1:13" s="16" customFormat="1" ht="12">
      <c r="A29" s="248"/>
      <c r="B29" s="247"/>
      <c r="C29" s="247"/>
      <c r="D29" s="247"/>
      <c r="E29" s="247"/>
      <c r="F29" s="247"/>
      <c r="G29" s="247"/>
      <c r="H29" s="247"/>
      <c r="I29" s="247"/>
      <c r="J29" s="247"/>
      <c r="K29" s="247"/>
      <c r="L29" s="247"/>
      <c r="M29" s="247"/>
    </row>
    <row r="30" spans="1:13" s="16" customFormat="1" ht="15">
      <c r="A30" s="248"/>
      <c r="B30" s="397" t="s">
        <v>149</v>
      </c>
      <c r="C30" s="12"/>
      <c r="D30" s="12"/>
      <c r="E30" s="12"/>
      <c r="F30" s="12"/>
      <c r="G30" s="12"/>
      <c r="H30" s="12"/>
      <c r="I30" s="12"/>
      <c r="J30" s="12"/>
      <c r="K30" s="397" t="s">
        <v>143</v>
      </c>
      <c r="L30" s="12"/>
      <c r="M30" s="12"/>
    </row>
    <row r="31" spans="1:13" s="16" customFormat="1" ht="12">
      <c r="A31" s="9" t="s">
        <v>224</v>
      </c>
      <c r="B31" s="324">
        <f aca="true" t="shared" si="0" ref="B31:M31">B19-$H$40</f>
        <v>802.3333333333335</v>
      </c>
      <c r="C31" s="325">
        <f aca="true" t="shared" si="1" ref="C31:C38">C19-$H$40</f>
        <v>1676.3333333333335</v>
      </c>
      <c r="D31" s="326">
        <f t="shared" si="0"/>
        <v>-3194.6666666666665</v>
      </c>
      <c r="E31" s="326">
        <f t="shared" si="0"/>
        <v>-3083.6666666666665</v>
      </c>
      <c r="F31" s="327">
        <f t="shared" si="0"/>
        <v>-3259.6666666666665</v>
      </c>
      <c r="G31" s="327">
        <f t="shared" si="0"/>
        <v>-3253.6666666666665</v>
      </c>
      <c r="H31" s="328">
        <f t="shared" si="0"/>
        <v>-2908.6666666666665</v>
      </c>
      <c r="I31" s="328">
        <f t="shared" si="0"/>
        <v>-2817.6666666666665</v>
      </c>
      <c r="J31" s="329">
        <f t="shared" si="0"/>
        <v>-3386.6666666666665</v>
      </c>
      <c r="K31" s="329">
        <f t="shared" si="0"/>
        <v>-3379.6666666666665</v>
      </c>
      <c r="L31" s="330">
        <f t="shared" si="0"/>
        <v>4390.333333333334</v>
      </c>
      <c r="M31" s="331">
        <f t="shared" si="0"/>
        <v>-383.6666666666665</v>
      </c>
    </row>
    <row r="32" spans="1:13" s="16" customFormat="1" ht="12">
      <c r="A32" s="9" t="s">
        <v>225</v>
      </c>
      <c r="B32" s="332">
        <f aca="true" t="shared" si="2" ref="B32:M32">B20-$H$40</f>
        <v>7833.333333333334</v>
      </c>
      <c r="C32" s="348">
        <f t="shared" si="1"/>
        <v>10336.333333333334</v>
      </c>
      <c r="D32" s="349">
        <f t="shared" si="2"/>
        <v>4148.333333333334</v>
      </c>
      <c r="E32" s="349">
        <f t="shared" si="2"/>
        <v>4751.333333333334</v>
      </c>
      <c r="F32" s="350">
        <f t="shared" si="2"/>
        <v>3940.3333333333335</v>
      </c>
      <c r="G32" s="350">
        <f t="shared" si="2"/>
        <v>3932.3333333333335</v>
      </c>
      <c r="H32" s="351">
        <f t="shared" si="2"/>
        <v>5629.333333333334</v>
      </c>
      <c r="I32" s="351">
        <f t="shared" si="2"/>
        <v>5891.333333333334</v>
      </c>
      <c r="J32" s="352">
        <f t="shared" si="2"/>
        <v>416.3333333333335</v>
      </c>
      <c r="K32" s="352">
        <f t="shared" si="2"/>
        <v>395.3333333333335</v>
      </c>
      <c r="L32" s="353">
        <f t="shared" si="2"/>
        <v>6200.333333333334</v>
      </c>
      <c r="M32" s="354">
        <f t="shared" si="2"/>
        <v>33594.333333333336</v>
      </c>
    </row>
    <row r="33" spans="1:13" s="16" customFormat="1" ht="12">
      <c r="A33" s="9" t="s">
        <v>226</v>
      </c>
      <c r="B33" s="332">
        <f aca="true" t="shared" si="3" ref="B33:M33">B21-$H$40</f>
        <v>10421.333333333334</v>
      </c>
      <c r="C33" s="348">
        <f t="shared" si="1"/>
        <v>11827.333333333334</v>
      </c>
      <c r="D33" s="349">
        <f t="shared" si="3"/>
        <v>2306.3333333333335</v>
      </c>
      <c r="E33" s="349">
        <f t="shared" si="3"/>
        <v>2512.3333333333335</v>
      </c>
      <c r="F33" s="350">
        <f t="shared" si="3"/>
        <v>3853.3333333333335</v>
      </c>
      <c r="G33" s="350">
        <f t="shared" si="3"/>
        <v>2994.3333333333335</v>
      </c>
      <c r="H33" s="351">
        <f t="shared" si="3"/>
        <v>6359.333333333334</v>
      </c>
      <c r="I33" s="351">
        <f t="shared" si="3"/>
        <v>5111.333333333334</v>
      </c>
      <c r="J33" s="352">
        <f t="shared" si="3"/>
        <v>4642.333333333334</v>
      </c>
      <c r="K33" s="352">
        <f t="shared" si="3"/>
        <v>4336.333333333334</v>
      </c>
      <c r="L33" s="353">
        <f t="shared" si="3"/>
        <v>7721.333333333334</v>
      </c>
      <c r="M33" s="354">
        <f t="shared" si="3"/>
        <v>9479.333333333334</v>
      </c>
    </row>
    <row r="34" spans="1:13" s="16" customFormat="1" ht="12">
      <c r="A34" s="9" t="s">
        <v>227</v>
      </c>
      <c r="B34" s="332">
        <f aca="true" t="shared" si="4" ref="B34:M34">B22-$H$40</f>
        <v>10562.333333333334</v>
      </c>
      <c r="C34" s="348">
        <f t="shared" si="1"/>
        <v>13154.333333333334</v>
      </c>
      <c r="D34" s="349">
        <f t="shared" si="4"/>
        <v>2368.3333333333335</v>
      </c>
      <c r="E34" s="349">
        <f t="shared" si="4"/>
        <v>2982.3333333333335</v>
      </c>
      <c r="F34" s="350">
        <f t="shared" si="4"/>
        <v>3010.3333333333335</v>
      </c>
      <c r="G34" s="350">
        <f t="shared" si="4"/>
        <v>2926.3333333333335</v>
      </c>
      <c r="H34" s="351">
        <f t="shared" si="4"/>
        <v>4226.333333333334</v>
      </c>
      <c r="I34" s="351">
        <f t="shared" si="4"/>
        <v>4227.333333333334</v>
      </c>
      <c r="J34" s="352">
        <f t="shared" si="4"/>
        <v>3428.3333333333335</v>
      </c>
      <c r="K34" s="352">
        <f t="shared" si="4"/>
        <v>3505.3333333333335</v>
      </c>
      <c r="L34" s="353">
        <f t="shared" si="4"/>
        <v>8643.333333333334</v>
      </c>
      <c r="M34" s="354">
        <f t="shared" si="4"/>
        <v>7526.333333333334</v>
      </c>
    </row>
    <row r="35" spans="1:13" s="16" customFormat="1" ht="12">
      <c r="A35" s="9" t="s">
        <v>228</v>
      </c>
      <c r="B35" s="332">
        <f aca="true" t="shared" si="5" ref="B35:M35">B23-$H$40</f>
        <v>9953.333333333334</v>
      </c>
      <c r="C35" s="348">
        <f t="shared" si="1"/>
        <v>12805.333333333334</v>
      </c>
      <c r="D35" s="349">
        <f t="shared" si="5"/>
        <v>2525.3333333333335</v>
      </c>
      <c r="E35" s="349">
        <f t="shared" si="5"/>
        <v>3121.3333333333335</v>
      </c>
      <c r="F35" s="350">
        <f t="shared" si="5"/>
        <v>2585.3333333333335</v>
      </c>
      <c r="G35" s="350">
        <f t="shared" si="5"/>
        <v>2903.3333333333335</v>
      </c>
      <c r="H35" s="351">
        <f t="shared" si="5"/>
        <v>3697.3333333333335</v>
      </c>
      <c r="I35" s="351">
        <f t="shared" si="5"/>
        <v>3492.3333333333335</v>
      </c>
      <c r="J35" s="352">
        <f t="shared" si="5"/>
        <v>2037.3333333333335</v>
      </c>
      <c r="K35" s="352">
        <f t="shared" si="5"/>
        <v>2014.3333333333335</v>
      </c>
      <c r="L35" s="353">
        <f t="shared" si="5"/>
        <v>8500.333333333334</v>
      </c>
      <c r="M35" s="354">
        <f t="shared" si="5"/>
        <v>7165.333333333334</v>
      </c>
    </row>
    <row r="36" spans="1:13" s="16" customFormat="1" ht="12">
      <c r="A36" s="9" t="s">
        <v>229</v>
      </c>
      <c r="B36" s="332">
        <f aca="true" t="shared" si="6" ref="B36:M36">B24-$H$40</f>
        <v>9961.333333333334</v>
      </c>
      <c r="C36" s="348">
        <f t="shared" si="1"/>
        <v>12512.333333333334</v>
      </c>
      <c r="D36" s="349">
        <f t="shared" si="6"/>
        <v>2488.3333333333335</v>
      </c>
      <c r="E36" s="349">
        <f t="shared" si="6"/>
        <v>2927.3333333333335</v>
      </c>
      <c r="F36" s="350">
        <f t="shared" si="6"/>
        <v>3145.3333333333335</v>
      </c>
      <c r="G36" s="350">
        <f t="shared" si="6"/>
        <v>2763.3333333333335</v>
      </c>
      <c r="H36" s="351">
        <f t="shared" si="6"/>
        <v>4779.333333333334</v>
      </c>
      <c r="I36" s="351">
        <f t="shared" si="6"/>
        <v>3199.3333333333335</v>
      </c>
      <c r="J36" s="352">
        <f t="shared" si="6"/>
        <v>2966.3333333333335</v>
      </c>
      <c r="K36" s="352">
        <f t="shared" si="6"/>
        <v>2621.3333333333335</v>
      </c>
      <c r="L36" s="353">
        <f t="shared" si="6"/>
        <v>8071.333333333334</v>
      </c>
      <c r="M36" s="354">
        <f t="shared" si="6"/>
        <v>7449.333333333334</v>
      </c>
    </row>
    <row r="37" spans="1:13" s="16" customFormat="1" ht="12">
      <c r="A37" s="9" t="s">
        <v>230</v>
      </c>
      <c r="B37" s="332">
        <f aca="true" t="shared" si="7" ref="B37:M37">B25-$H$40</f>
        <v>9571.333333333334</v>
      </c>
      <c r="C37" s="348">
        <f t="shared" si="1"/>
        <v>11257.333333333334</v>
      </c>
      <c r="D37" s="349">
        <f t="shared" si="7"/>
        <v>2129.3333333333335</v>
      </c>
      <c r="E37" s="349">
        <f t="shared" si="7"/>
        <v>2334.3333333333335</v>
      </c>
      <c r="F37" s="350">
        <f t="shared" si="7"/>
        <v>3151.3333333333335</v>
      </c>
      <c r="G37" s="350">
        <f t="shared" si="7"/>
        <v>3300.3333333333335</v>
      </c>
      <c r="H37" s="351">
        <f t="shared" si="7"/>
        <v>2605.3333333333335</v>
      </c>
      <c r="I37" s="351">
        <f t="shared" si="7"/>
        <v>2600.3333333333335</v>
      </c>
      <c r="J37" s="352">
        <f t="shared" si="7"/>
        <v>2697.3333333333335</v>
      </c>
      <c r="K37" s="352">
        <f t="shared" si="7"/>
        <v>2307.3333333333335</v>
      </c>
      <c r="L37" s="353">
        <f t="shared" si="7"/>
        <v>7198.333333333334</v>
      </c>
      <c r="M37" s="354">
        <f t="shared" si="7"/>
        <v>4715.333333333334</v>
      </c>
    </row>
    <row r="38" spans="1:13" ht="12">
      <c r="A38" s="9" t="s">
        <v>231</v>
      </c>
      <c r="B38" s="250">
        <f aca="true" t="shared" si="8" ref="B38:M38">B26-$H$40</f>
        <v>452.3333333333335</v>
      </c>
      <c r="C38" s="251">
        <f t="shared" si="1"/>
        <v>3805.3333333333335</v>
      </c>
      <c r="D38" s="251">
        <f t="shared" si="8"/>
        <v>11940.333333333334</v>
      </c>
      <c r="E38" s="252">
        <f t="shared" si="8"/>
        <v>66.33333333333348</v>
      </c>
      <c r="F38" s="252">
        <f t="shared" si="8"/>
        <v>68.33333333333348</v>
      </c>
      <c r="G38" s="252">
        <f t="shared" si="8"/>
        <v>-134.66666666666652</v>
      </c>
      <c r="H38" s="253">
        <f t="shared" si="8"/>
        <v>9114.333333333334</v>
      </c>
      <c r="I38" s="253">
        <f t="shared" si="8"/>
        <v>9358.333333333334</v>
      </c>
      <c r="J38" s="253">
        <f t="shared" si="8"/>
        <v>9438.333333333334</v>
      </c>
      <c r="K38" s="254">
        <f t="shared" si="8"/>
        <v>592.3333333333335</v>
      </c>
      <c r="L38" s="254">
        <f t="shared" si="8"/>
        <v>4262.333333333334</v>
      </c>
      <c r="M38" s="255">
        <f t="shared" si="8"/>
        <v>12326.333333333334</v>
      </c>
    </row>
    <row r="39" spans="1:13" s="16" customFormat="1" ht="12">
      <c r="A39" s="209"/>
      <c r="B39" s="10">
        <v>1</v>
      </c>
      <c r="C39" s="10">
        <v>2</v>
      </c>
      <c r="D39" s="10">
        <v>3</v>
      </c>
      <c r="E39" s="10">
        <v>4</v>
      </c>
      <c r="F39" s="10">
        <v>5</v>
      </c>
      <c r="G39" s="10">
        <v>6</v>
      </c>
      <c r="H39" s="10">
        <v>7</v>
      </c>
      <c r="I39" s="10">
        <v>8</v>
      </c>
      <c r="J39" s="10">
        <v>9</v>
      </c>
      <c r="K39" s="10">
        <v>10</v>
      </c>
      <c r="L39" s="10">
        <v>11</v>
      </c>
      <c r="M39" s="10">
        <v>12</v>
      </c>
    </row>
    <row r="40" spans="1:10" ht="12">
      <c r="A40" s="248"/>
      <c r="B40" s="247"/>
      <c r="C40" s="247"/>
      <c r="D40" s="247"/>
      <c r="E40" s="247"/>
      <c r="F40" s="247"/>
      <c r="G40" s="38" t="s">
        <v>150</v>
      </c>
      <c r="H40" s="132">
        <f>AVERAGE(E26:G26)</f>
        <v>3432.6666666666665</v>
      </c>
      <c r="I40" s="199" t="s">
        <v>29</v>
      </c>
      <c r="J40" s="199"/>
    </row>
    <row r="41" spans="1:4" s="16" customFormat="1" ht="12">
      <c r="A41" s="643" t="s">
        <v>22</v>
      </c>
      <c r="B41" s="644"/>
      <c r="C41" s="644"/>
      <c r="D41" s="644"/>
    </row>
    <row r="42" spans="1:13" ht="12">
      <c r="A42" s="80" t="s">
        <v>24</v>
      </c>
      <c r="B42" s="645" t="s">
        <v>18</v>
      </c>
      <c r="C42" s="645"/>
      <c r="D42" s="645"/>
      <c r="E42" s="66"/>
      <c r="F42" s="638" t="s">
        <v>130</v>
      </c>
      <c r="G42" s="614"/>
      <c r="H42" s="614"/>
      <c r="I42" s="614"/>
      <c r="J42" s="615"/>
      <c r="K42" s="83" t="s">
        <v>244</v>
      </c>
      <c r="L42" s="256"/>
      <c r="M42" s="257">
        <f>AVERAGE(E38:G38)</f>
        <v>1.5158245029548803E-13</v>
      </c>
    </row>
    <row r="43" spans="1:13" ht="12">
      <c r="A43" s="81" t="s">
        <v>25</v>
      </c>
      <c r="B43" s="646" t="s">
        <v>19</v>
      </c>
      <c r="C43" s="646"/>
      <c r="D43" s="646"/>
      <c r="E43" s="258"/>
      <c r="F43" s="616"/>
      <c r="G43" s="617"/>
      <c r="H43" s="617"/>
      <c r="I43" s="617"/>
      <c r="J43" s="618"/>
      <c r="K43" s="82" t="s">
        <v>245</v>
      </c>
      <c r="L43" s="259"/>
      <c r="M43" s="55">
        <f>STDEV(E38:G38)</f>
        <v>116.62904155197938</v>
      </c>
    </row>
    <row r="44" spans="1:10" ht="12">
      <c r="A44" s="67" t="s">
        <v>26</v>
      </c>
      <c r="B44" s="640" t="s">
        <v>170</v>
      </c>
      <c r="C44" s="640"/>
      <c r="D44" s="640"/>
      <c r="E44" s="258"/>
      <c r="F44" s="616"/>
      <c r="G44" s="617"/>
      <c r="H44" s="617"/>
      <c r="I44" s="617"/>
      <c r="J44" s="618"/>
    </row>
    <row r="45" spans="1:10" ht="12">
      <c r="A45" s="133" t="s">
        <v>206</v>
      </c>
      <c r="B45" s="634" t="s">
        <v>207</v>
      </c>
      <c r="C45" s="635"/>
      <c r="D45" s="636"/>
      <c r="E45" s="258"/>
      <c r="F45" s="619"/>
      <c r="G45" s="620"/>
      <c r="H45" s="620"/>
      <c r="I45" s="620"/>
      <c r="J45" s="621"/>
    </row>
    <row r="46" spans="1:4" ht="12">
      <c r="A46" s="355" t="s">
        <v>27</v>
      </c>
      <c r="B46" s="637" t="str">
        <f>'Compound Tracking'!C14</f>
        <v>Chemical 1</v>
      </c>
      <c r="C46" s="637"/>
      <c r="D46" s="637"/>
    </row>
    <row r="47" spans="1:13" ht="12">
      <c r="A47" s="356" t="s">
        <v>27</v>
      </c>
      <c r="B47" s="612" t="str">
        <f>'Compound Tracking'!C15</f>
        <v>Chemical 2</v>
      </c>
      <c r="C47" s="612"/>
      <c r="D47" s="612"/>
      <c r="F47" s="613" t="s">
        <v>72</v>
      </c>
      <c r="G47" s="614"/>
      <c r="H47" s="614"/>
      <c r="I47" s="614"/>
      <c r="J47" s="615"/>
      <c r="K47" s="630" t="s">
        <v>208</v>
      </c>
      <c r="L47" s="614"/>
      <c r="M47" s="615"/>
    </row>
    <row r="48" spans="1:13" ht="12">
      <c r="A48" s="357" t="s">
        <v>27</v>
      </c>
      <c r="B48" s="639" t="str">
        <f>'Compound Tracking'!C16</f>
        <v>Chemical 3</v>
      </c>
      <c r="C48" s="639"/>
      <c r="D48" s="639"/>
      <c r="F48" s="616"/>
      <c r="G48" s="617"/>
      <c r="H48" s="617"/>
      <c r="I48" s="617"/>
      <c r="J48" s="618"/>
      <c r="K48" s="134">
        <f>AVERAGE(H38:J38)</f>
        <v>9303.666666666666</v>
      </c>
      <c r="L48" s="260"/>
      <c r="M48" s="261"/>
    </row>
    <row r="49" spans="1:13" ht="12">
      <c r="A49" s="358" t="s">
        <v>27</v>
      </c>
      <c r="B49" s="609" t="str">
        <f>'Compound Tracking'!C17</f>
        <v>Chemical 4</v>
      </c>
      <c r="C49" s="609"/>
      <c r="D49" s="609"/>
      <c r="F49" s="616"/>
      <c r="G49" s="617"/>
      <c r="H49" s="617"/>
      <c r="I49" s="617"/>
      <c r="J49" s="618"/>
      <c r="K49" s="631" t="s">
        <v>209</v>
      </c>
      <c r="L49" s="632"/>
      <c r="M49" s="633"/>
    </row>
    <row r="50" spans="1:13" ht="12">
      <c r="A50" s="359" t="s">
        <v>27</v>
      </c>
      <c r="B50" s="610" t="str">
        <f>'Compound Tracking'!C18</f>
        <v>Chemical 5</v>
      </c>
      <c r="C50" s="610"/>
      <c r="D50" s="610"/>
      <c r="F50" s="619"/>
      <c r="G50" s="620"/>
      <c r="H50" s="620"/>
      <c r="I50" s="620"/>
      <c r="J50" s="621"/>
      <c r="K50" s="135">
        <f>STDEV(H38:J38)</f>
        <v>168.7759856535531</v>
      </c>
      <c r="L50" s="262"/>
      <c r="M50" s="263"/>
    </row>
    <row r="51" spans="1:4" ht="12">
      <c r="A51" s="360" t="s">
        <v>27</v>
      </c>
      <c r="B51" s="611" t="str">
        <f>'Compound Tracking'!C19</f>
        <v>Chemical 6</v>
      </c>
      <c r="C51" s="611"/>
      <c r="D51" s="611"/>
    </row>
  </sheetData>
  <sheetProtection/>
  <mergeCells count="19">
    <mergeCell ref="B46:D46"/>
    <mergeCell ref="F42:J45"/>
    <mergeCell ref="B48:D48"/>
    <mergeCell ref="B44:D44"/>
    <mergeCell ref="E1:F1"/>
    <mergeCell ref="A41:D41"/>
    <mergeCell ref="B42:D42"/>
    <mergeCell ref="B43:D43"/>
    <mergeCell ref="G1:H1"/>
    <mergeCell ref="B49:D49"/>
    <mergeCell ref="B50:D50"/>
    <mergeCell ref="B51:D51"/>
    <mergeCell ref="B47:D47"/>
    <mergeCell ref="F47:J50"/>
    <mergeCell ref="J1:K1"/>
    <mergeCell ref="D15:K16"/>
    <mergeCell ref="K47:M47"/>
    <mergeCell ref="K49:M49"/>
    <mergeCell ref="B45:D45"/>
  </mergeCells>
  <printOptions gridLines="1" horizontalCentered="1"/>
  <pageMargins left="0.5" right="0.5" top="1" bottom="1" header="0.5" footer="0.5"/>
  <pageSetup fitToHeight="1" fitToWidth="1" horizontalDpi="300" verticalDpi="300" orientation="portrait" scale="86"/>
  <headerFooter alignWithMargins="0">
    <oddHeader>&amp;LBG1Luc Antagonist Range 
Finder Data Reporting Sheet&amp;R&amp;D</oddHeader>
    <oddFooter>&amp;L&amp;A&amp;C&amp;F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9"/>
  <sheetViews>
    <sheetView zoomScalePageLayoutView="0" workbookViewId="0" topLeftCell="A1">
      <selection activeCell="D35" sqref="D35"/>
    </sheetView>
  </sheetViews>
  <sheetFormatPr defaultColWidth="9.140625" defaultRowHeight="12.75"/>
  <cols>
    <col min="1" max="1" width="7.140625" style="95" customWidth="1"/>
    <col min="2" max="3" width="12.140625" style="96" customWidth="1"/>
    <col min="4" max="4" width="6.28125" style="96" bestFit="1" customWidth="1"/>
    <col min="5" max="5" width="15.8515625" style="97" customWidth="1"/>
    <col min="6" max="6" width="11.00390625" style="96" customWidth="1"/>
    <col min="7" max="7" width="7.421875" style="88" customWidth="1"/>
    <col min="8" max="8" width="12.8515625" style="88" customWidth="1"/>
    <col min="9" max="9" width="13.421875" style="88" customWidth="1"/>
    <col min="10" max="10" width="6.28125" style="88" bestFit="1" customWidth="1"/>
    <col min="11" max="11" width="16.140625" style="88" customWidth="1"/>
    <col min="12" max="12" width="9.421875" style="88" customWidth="1"/>
    <col min="13" max="16384" width="9.140625" style="88" customWidth="1"/>
  </cols>
  <sheetData>
    <row r="1" spans="1:12" ht="13.5" thickBot="1">
      <c r="A1" s="84" t="s">
        <v>30</v>
      </c>
      <c r="C1" s="85" t="str">
        <f>'Compound Tracking'!E1</f>
        <v>Enter Plate Identification Here</v>
      </c>
      <c r="D1" s="85"/>
      <c r="E1" s="86" t="s">
        <v>7</v>
      </c>
      <c r="F1" s="264">
        <f>'Compound Tracking'!G10</f>
        <v>40909</v>
      </c>
      <c r="G1" s="99"/>
      <c r="H1" s="100"/>
      <c r="I1" s="100"/>
      <c r="J1" s="100"/>
      <c r="K1" s="101"/>
      <c r="L1" s="102"/>
    </row>
    <row r="2" spans="1:12" s="136" customFormat="1" ht="36" customHeight="1" thickBot="1">
      <c r="A2" s="154" t="s">
        <v>233</v>
      </c>
      <c r="B2" s="155" t="s">
        <v>17</v>
      </c>
      <c r="C2" s="649" t="s">
        <v>217</v>
      </c>
      <c r="D2" s="650"/>
      <c r="E2" s="156" t="s">
        <v>232</v>
      </c>
      <c r="F2" s="157" t="s">
        <v>121</v>
      </c>
      <c r="G2" s="154" t="s">
        <v>233</v>
      </c>
      <c r="H2" s="155" t="s">
        <v>17</v>
      </c>
      <c r="I2" s="649" t="s">
        <v>217</v>
      </c>
      <c r="J2" s="650"/>
      <c r="K2" s="156" t="s">
        <v>232</v>
      </c>
      <c r="L2" s="157" t="s">
        <v>121</v>
      </c>
    </row>
    <row r="3" spans="1:12" ht="12.75">
      <c r="A3" s="408" t="s">
        <v>247</v>
      </c>
      <c r="B3" s="399" t="str">
        <f>'Compound Tracking'!C14</f>
        <v>Chemical 1</v>
      </c>
      <c r="C3" s="400">
        <v>100</v>
      </c>
      <c r="D3" s="401" t="s">
        <v>177</v>
      </c>
      <c r="E3" s="402"/>
      <c r="F3" s="403">
        <f>'RAW DATA'!B31</f>
        <v>802.3333333333335</v>
      </c>
      <c r="G3" s="139" t="s">
        <v>265</v>
      </c>
      <c r="H3" s="142" t="str">
        <f>'Compound Tracking'!C17</f>
        <v>Chemical 4</v>
      </c>
      <c r="I3" s="175"/>
      <c r="J3" s="284" t="s">
        <v>177</v>
      </c>
      <c r="K3" s="146"/>
      <c r="L3" s="90">
        <f>'RAW DATA'!H31</f>
        <v>-2908.6666666666665</v>
      </c>
    </row>
    <row r="4" spans="1:12" ht="12.75">
      <c r="A4" s="408" t="s">
        <v>248</v>
      </c>
      <c r="B4" s="399"/>
      <c r="C4" s="400">
        <f aca="true" t="shared" si="0" ref="C4:C9">C3/10</f>
        <v>10</v>
      </c>
      <c r="D4" s="401" t="s">
        <v>177</v>
      </c>
      <c r="E4" s="402"/>
      <c r="F4" s="403">
        <f>'RAW DATA'!B32</f>
        <v>7833.333333333334</v>
      </c>
      <c r="G4" s="139" t="s">
        <v>78</v>
      </c>
      <c r="H4" s="142"/>
      <c r="I4" s="175"/>
      <c r="J4" s="284" t="s">
        <v>177</v>
      </c>
      <c r="K4" s="146"/>
      <c r="L4" s="90">
        <f>'RAW DATA'!H32</f>
        <v>5629.333333333334</v>
      </c>
    </row>
    <row r="5" spans="1:12" ht="12.75">
      <c r="A5" s="408" t="s">
        <v>249</v>
      </c>
      <c r="B5" s="399"/>
      <c r="C5" s="400">
        <f t="shared" si="0"/>
        <v>1</v>
      </c>
      <c r="D5" s="401" t="s">
        <v>177</v>
      </c>
      <c r="E5" s="402"/>
      <c r="F5" s="403">
        <f>'RAW DATA'!B33</f>
        <v>10421.333333333334</v>
      </c>
      <c r="G5" s="139" t="s">
        <v>79</v>
      </c>
      <c r="H5" s="142"/>
      <c r="I5" s="175"/>
      <c r="J5" s="284" t="s">
        <v>177</v>
      </c>
      <c r="K5" s="146"/>
      <c r="L5" s="90">
        <f>'RAW DATA'!H33</f>
        <v>6359.333333333334</v>
      </c>
    </row>
    <row r="6" spans="1:12" ht="12.75">
      <c r="A6" s="408" t="s">
        <v>250</v>
      </c>
      <c r="B6" s="399"/>
      <c r="C6" s="400">
        <f t="shared" si="0"/>
        <v>0.1</v>
      </c>
      <c r="D6" s="401" t="s">
        <v>177</v>
      </c>
      <c r="E6" s="402"/>
      <c r="F6" s="403">
        <f>'RAW DATA'!B34</f>
        <v>10562.333333333334</v>
      </c>
      <c r="G6" s="139" t="s">
        <v>80</v>
      </c>
      <c r="H6" s="141"/>
      <c r="I6" s="175"/>
      <c r="J6" s="284" t="s">
        <v>177</v>
      </c>
      <c r="K6" s="146"/>
      <c r="L6" s="90">
        <f>'RAW DATA'!H34</f>
        <v>4226.333333333334</v>
      </c>
    </row>
    <row r="7" spans="1:12" ht="12.75">
      <c r="A7" s="408" t="s">
        <v>251</v>
      </c>
      <c r="B7" s="399"/>
      <c r="C7" s="400">
        <f t="shared" si="0"/>
        <v>0.01</v>
      </c>
      <c r="D7" s="401" t="s">
        <v>177</v>
      </c>
      <c r="E7" s="402"/>
      <c r="F7" s="403">
        <f>'RAW DATA'!B35</f>
        <v>9953.333333333334</v>
      </c>
      <c r="G7" s="139" t="s">
        <v>81</v>
      </c>
      <c r="H7" s="141"/>
      <c r="I7" s="175"/>
      <c r="J7" s="284" t="s">
        <v>177</v>
      </c>
      <c r="K7" s="146"/>
      <c r="L7" s="90">
        <f>'RAW DATA'!H35</f>
        <v>3697.3333333333335</v>
      </c>
    </row>
    <row r="8" spans="1:12" ht="12.75">
      <c r="A8" s="408" t="s">
        <v>252</v>
      </c>
      <c r="B8" s="399"/>
      <c r="C8" s="400">
        <f t="shared" si="0"/>
        <v>0.001</v>
      </c>
      <c r="D8" s="401" t="s">
        <v>177</v>
      </c>
      <c r="E8" s="402"/>
      <c r="F8" s="403">
        <f>'RAW DATA'!B36</f>
        <v>9961.333333333334</v>
      </c>
      <c r="G8" s="139" t="s">
        <v>82</v>
      </c>
      <c r="H8" s="141"/>
      <c r="I8" s="175"/>
      <c r="J8" s="284" t="s">
        <v>177</v>
      </c>
      <c r="K8" s="146"/>
      <c r="L8" s="90">
        <f>'RAW DATA'!H36</f>
        <v>4779.333333333334</v>
      </c>
    </row>
    <row r="9" spans="1:12" ht="12.75">
      <c r="A9" s="409" t="s">
        <v>253</v>
      </c>
      <c r="B9" s="404"/>
      <c r="C9" s="400">
        <f t="shared" si="0"/>
        <v>0.0001</v>
      </c>
      <c r="D9" s="406" t="s">
        <v>177</v>
      </c>
      <c r="E9" s="407"/>
      <c r="F9" s="403">
        <f>'RAW DATA'!B37</f>
        <v>9571.333333333334</v>
      </c>
      <c r="G9" s="139" t="s">
        <v>83</v>
      </c>
      <c r="H9" s="141"/>
      <c r="I9" s="176"/>
      <c r="J9" s="285" t="s">
        <v>177</v>
      </c>
      <c r="K9" s="149"/>
      <c r="L9" s="90">
        <f>'RAW DATA'!H37</f>
        <v>2605.3333333333335</v>
      </c>
    </row>
    <row r="10" spans="1:12" ht="13.5" thickBot="1">
      <c r="A10" s="137" t="s">
        <v>254</v>
      </c>
      <c r="B10" s="147" t="s">
        <v>215</v>
      </c>
      <c r="C10" s="177">
        <v>0.00156</v>
      </c>
      <c r="D10" s="143" t="s">
        <v>177</v>
      </c>
      <c r="E10" s="147"/>
      <c r="F10" s="92">
        <f>'RAW DATA'!B38</f>
        <v>452.3333333333335</v>
      </c>
      <c r="G10" s="286" t="s">
        <v>266</v>
      </c>
      <c r="H10" s="287" t="s">
        <v>214</v>
      </c>
      <c r="I10" s="288">
        <v>0.0025</v>
      </c>
      <c r="J10" s="289" t="s">
        <v>177</v>
      </c>
      <c r="K10" s="287"/>
      <c r="L10" s="290">
        <f>'RAW DATA'!H38</f>
        <v>9114.333333333334</v>
      </c>
    </row>
    <row r="11" spans="1:12" ht="12.75">
      <c r="A11" s="408" t="s">
        <v>255</v>
      </c>
      <c r="B11" s="399" t="str">
        <f>'Compound Tracking'!C14</f>
        <v>Chemical 1</v>
      </c>
      <c r="C11" s="400">
        <f>C3</f>
        <v>100</v>
      </c>
      <c r="D11" s="410" t="s">
        <v>177</v>
      </c>
      <c r="E11" s="402"/>
      <c r="F11" s="403">
        <f>'RAW DATA'!C31</f>
        <v>1676.3333333333335</v>
      </c>
      <c r="G11" s="139" t="s">
        <v>267</v>
      </c>
      <c r="H11" s="141" t="str">
        <f>'Compound Tracking'!C17</f>
        <v>Chemical 4</v>
      </c>
      <c r="I11" s="175">
        <f aca="true" t="shared" si="1" ref="I11:I17">I3</f>
        <v>0</v>
      </c>
      <c r="J11" s="291" t="s">
        <v>177</v>
      </c>
      <c r="K11" s="146"/>
      <c r="L11" s="90">
        <f>'RAW DATA'!I31</f>
        <v>-2817.6666666666665</v>
      </c>
    </row>
    <row r="12" spans="1:12" ht="12.75">
      <c r="A12" s="408" t="s">
        <v>33</v>
      </c>
      <c r="B12" s="399"/>
      <c r="C12" s="400">
        <f aca="true" t="shared" si="2" ref="C12:C17">C4</f>
        <v>10</v>
      </c>
      <c r="D12" s="401" t="s">
        <v>177</v>
      </c>
      <c r="E12" s="402"/>
      <c r="F12" s="403">
        <f>'RAW DATA'!C32</f>
        <v>10336.333333333334</v>
      </c>
      <c r="G12" s="139" t="s">
        <v>200</v>
      </c>
      <c r="H12" s="142"/>
      <c r="I12" s="175">
        <f t="shared" si="1"/>
        <v>0</v>
      </c>
      <c r="J12" s="284" t="s">
        <v>177</v>
      </c>
      <c r="K12" s="146"/>
      <c r="L12" s="90">
        <f>'RAW DATA'!I32</f>
        <v>5891.333333333334</v>
      </c>
    </row>
    <row r="13" spans="1:12" ht="12.75">
      <c r="A13" s="408" t="s">
        <v>34</v>
      </c>
      <c r="B13" s="399"/>
      <c r="C13" s="400">
        <f t="shared" si="2"/>
        <v>1</v>
      </c>
      <c r="D13" s="401" t="s">
        <v>177</v>
      </c>
      <c r="E13" s="402"/>
      <c r="F13" s="403">
        <f>'RAW DATA'!C33</f>
        <v>11827.333333333334</v>
      </c>
      <c r="G13" s="139" t="s">
        <v>201</v>
      </c>
      <c r="H13" s="142"/>
      <c r="I13" s="175">
        <f t="shared" si="1"/>
        <v>0</v>
      </c>
      <c r="J13" s="284" t="s">
        <v>177</v>
      </c>
      <c r="K13" s="146"/>
      <c r="L13" s="90">
        <f>'RAW DATA'!I33</f>
        <v>5111.333333333334</v>
      </c>
    </row>
    <row r="14" spans="1:12" ht="12.75">
      <c r="A14" s="408" t="s">
        <v>184</v>
      </c>
      <c r="B14" s="399"/>
      <c r="C14" s="400">
        <f t="shared" si="2"/>
        <v>0.1</v>
      </c>
      <c r="D14" s="401" t="s">
        <v>177</v>
      </c>
      <c r="E14" s="402"/>
      <c r="F14" s="403">
        <f>'RAW DATA'!C34</f>
        <v>13154.333333333334</v>
      </c>
      <c r="G14" s="139" t="s">
        <v>202</v>
      </c>
      <c r="H14" s="142"/>
      <c r="I14" s="175">
        <f t="shared" si="1"/>
        <v>0</v>
      </c>
      <c r="J14" s="284" t="s">
        <v>177</v>
      </c>
      <c r="K14" s="146"/>
      <c r="L14" s="90">
        <f>'RAW DATA'!I34</f>
        <v>4227.333333333334</v>
      </c>
    </row>
    <row r="15" spans="1:12" ht="12.75">
      <c r="A15" s="408" t="s">
        <v>185</v>
      </c>
      <c r="B15" s="399"/>
      <c r="C15" s="400">
        <f t="shared" si="2"/>
        <v>0.01</v>
      </c>
      <c r="D15" s="401" t="s">
        <v>177</v>
      </c>
      <c r="E15" s="402"/>
      <c r="F15" s="403">
        <f>'RAW DATA'!C35</f>
        <v>12805.333333333334</v>
      </c>
      <c r="G15" s="139" t="s">
        <v>152</v>
      </c>
      <c r="H15" s="151"/>
      <c r="I15" s="175">
        <f t="shared" si="1"/>
        <v>0</v>
      </c>
      <c r="J15" s="284" t="s">
        <v>177</v>
      </c>
      <c r="K15" s="146"/>
      <c r="L15" s="90">
        <f>'RAW DATA'!I35</f>
        <v>3492.3333333333335</v>
      </c>
    </row>
    <row r="16" spans="1:12" ht="12.75">
      <c r="A16" s="408" t="s">
        <v>186</v>
      </c>
      <c r="B16" s="399"/>
      <c r="C16" s="400">
        <f t="shared" si="2"/>
        <v>0.001</v>
      </c>
      <c r="D16" s="401" t="s">
        <v>177</v>
      </c>
      <c r="E16" s="402"/>
      <c r="F16" s="403">
        <f>'RAW DATA'!C36</f>
        <v>12512.333333333334</v>
      </c>
      <c r="G16" s="139" t="s">
        <v>153</v>
      </c>
      <c r="H16" s="151"/>
      <c r="I16" s="175">
        <f t="shared" si="1"/>
        <v>0</v>
      </c>
      <c r="J16" s="284" t="s">
        <v>177</v>
      </c>
      <c r="K16" s="146"/>
      <c r="L16" s="90">
        <f>'RAW DATA'!I36</f>
        <v>3199.3333333333335</v>
      </c>
    </row>
    <row r="17" spans="1:12" ht="12.75">
      <c r="A17" s="408" t="s">
        <v>187</v>
      </c>
      <c r="B17" s="404"/>
      <c r="C17" s="405">
        <f t="shared" si="2"/>
        <v>0.0001</v>
      </c>
      <c r="D17" s="406" t="s">
        <v>177</v>
      </c>
      <c r="E17" s="407"/>
      <c r="F17" s="403">
        <f>'RAW DATA'!C37</f>
        <v>11257.333333333334</v>
      </c>
      <c r="G17" s="139" t="s">
        <v>154</v>
      </c>
      <c r="H17" s="151"/>
      <c r="I17" s="176">
        <f t="shared" si="1"/>
        <v>0</v>
      </c>
      <c r="J17" s="285" t="s">
        <v>177</v>
      </c>
      <c r="K17" s="149"/>
      <c r="L17" s="90">
        <f>'RAW DATA'!I37</f>
        <v>2600.3333333333335</v>
      </c>
    </row>
    <row r="18" spans="1:12" ht="13.5" thickBot="1">
      <c r="A18" s="138" t="s">
        <v>256</v>
      </c>
      <c r="B18" s="147" t="s">
        <v>215</v>
      </c>
      <c r="C18" s="178">
        <v>0.000391</v>
      </c>
      <c r="D18" s="143" t="s">
        <v>177</v>
      </c>
      <c r="E18" s="147"/>
      <c r="F18" s="92">
        <f>'RAW DATA'!C38</f>
        <v>3805.3333333333335</v>
      </c>
      <c r="G18" s="286" t="s">
        <v>268</v>
      </c>
      <c r="H18" s="287" t="s">
        <v>214</v>
      </c>
      <c r="I18" s="288">
        <v>0.0025</v>
      </c>
      <c r="J18" s="289" t="s">
        <v>177</v>
      </c>
      <c r="K18" s="287"/>
      <c r="L18" s="290">
        <f>'RAW DATA'!I38</f>
        <v>9358.333333333334</v>
      </c>
    </row>
    <row r="19" spans="1:12" ht="12.75">
      <c r="A19" s="411" t="s">
        <v>257</v>
      </c>
      <c r="B19" s="412" t="str">
        <f>'Compound Tracking'!C15</f>
        <v>Chemical 2</v>
      </c>
      <c r="C19" s="413"/>
      <c r="D19" s="414" t="s">
        <v>177</v>
      </c>
      <c r="E19" s="415"/>
      <c r="F19" s="416">
        <f>'RAW DATA'!D31</f>
        <v>-3194.6666666666665</v>
      </c>
      <c r="G19" s="438" t="s">
        <v>36</v>
      </c>
      <c r="H19" s="439" t="str">
        <f>'Compound Tracking'!C18</f>
        <v>Chemical 5</v>
      </c>
      <c r="I19" s="440"/>
      <c r="J19" s="441" t="s">
        <v>177</v>
      </c>
      <c r="K19" s="442"/>
      <c r="L19" s="443">
        <f>'RAW DATA'!J31</f>
        <v>-3386.6666666666665</v>
      </c>
    </row>
    <row r="20" spans="1:12" ht="12.75">
      <c r="A20" s="411" t="s">
        <v>234</v>
      </c>
      <c r="B20" s="412"/>
      <c r="C20" s="413"/>
      <c r="D20" s="417" t="s">
        <v>177</v>
      </c>
      <c r="E20" s="415"/>
      <c r="F20" s="416">
        <f>'RAW DATA'!D32</f>
        <v>4148.333333333334</v>
      </c>
      <c r="G20" s="438" t="s">
        <v>84</v>
      </c>
      <c r="H20" s="439"/>
      <c r="I20" s="440"/>
      <c r="J20" s="444" t="s">
        <v>177</v>
      </c>
      <c r="K20" s="442"/>
      <c r="L20" s="443">
        <f>'RAW DATA'!J32</f>
        <v>416.3333333333335</v>
      </c>
    </row>
    <row r="21" spans="1:12" ht="12.75">
      <c r="A21" s="411" t="s">
        <v>235</v>
      </c>
      <c r="B21" s="412"/>
      <c r="C21" s="413"/>
      <c r="D21" s="417" t="s">
        <v>177</v>
      </c>
      <c r="E21" s="415"/>
      <c r="F21" s="416">
        <f>'RAW DATA'!D33</f>
        <v>2306.3333333333335</v>
      </c>
      <c r="G21" s="438" t="s">
        <v>85</v>
      </c>
      <c r="H21" s="445"/>
      <c r="I21" s="440"/>
      <c r="J21" s="444" t="s">
        <v>177</v>
      </c>
      <c r="K21" s="442"/>
      <c r="L21" s="443">
        <f>'RAW DATA'!J33</f>
        <v>4642.333333333334</v>
      </c>
    </row>
    <row r="22" spans="1:12" ht="12.75">
      <c r="A22" s="411" t="s">
        <v>236</v>
      </c>
      <c r="B22" s="412"/>
      <c r="C22" s="413"/>
      <c r="D22" s="417" t="s">
        <v>177</v>
      </c>
      <c r="E22" s="415"/>
      <c r="F22" s="416">
        <f>'RAW DATA'!D34</f>
        <v>2368.3333333333335</v>
      </c>
      <c r="G22" s="438" t="s">
        <v>86</v>
      </c>
      <c r="H22" s="445"/>
      <c r="I22" s="440"/>
      <c r="J22" s="444" t="s">
        <v>177</v>
      </c>
      <c r="K22" s="442"/>
      <c r="L22" s="443">
        <f>'RAW DATA'!J34</f>
        <v>3428.3333333333335</v>
      </c>
    </row>
    <row r="23" spans="1:12" ht="12.75">
      <c r="A23" s="411" t="s">
        <v>237</v>
      </c>
      <c r="B23" s="412"/>
      <c r="C23" s="413"/>
      <c r="D23" s="417" t="s">
        <v>177</v>
      </c>
      <c r="E23" s="415"/>
      <c r="F23" s="416">
        <f>'RAW DATA'!D35</f>
        <v>2525.3333333333335</v>
      </c>
      <c r="G23" s="438" t="s">
        <v>87</v>
      </c>
      <c r="H23" s="445"/>
      <c r="I23" s="440"/>
      <c r="J23" s="444" t="s">
        <v>177</v>
      </c>
      <c r="K23" s="442"/>
      <c r="L23" s="443">
        <f>'RAW DATA'!J35</f>
        <v>2037.3333333333335</v>
      </c>
    </row>
    <row r="24" spans="1:12" ht="12.75">
      <c r="A24" s="411" t="s">
        <v>238</v>
      </c>
      <c r="B24" s="412"/>
      <c r="C24" s="413"/>
      <c r="D24" s="417" t="s">
        <v>177</v>
      </c>
      <c r="E24" s="415"/>
      <c r="F24" s="416">
        <f>'RAW DATA'!D36</f>
        <v>2488.3333333333335</v>
      </c>
      <c r="G24" s="438" t="s">
        <v>88</v>
      </c>
      <c r="H24" s="445"/>
      <c r="I24" s="440"/>
      <c r="J24" s="444" t="s">
        <v>177</v>
      </c>
      <c r="K24" s="442"/>
      <c r="L24" s="443">
        <f>'RAW DATA'!J36</f>
        <v>2966.3333333333335</v>
      </c>
    </row>
    <row r="25" spans="1:12" ht="12.75">
      <c r="A25" s="411" t="s">
        <v>239</v>
      </c>
      <c r="B25" s="418"/>
      <c r="C25" s="419"/>
      <c r="D25" s="420" t="s">
        <v>177</v>
      </c>
      <c r="E25" s="421"/>
      <c r="F25" s="416">
        <f>'RAW DATA'!D37</f>
        <v>2129.3333333333335</v>
      </c>
      <c r="G25" s="438" t="s">
        <v>89</v>
      </c>
      <c r="H25" s="445"/>
      <c r="I25" s="446"/>
      <c r="J25" s="447" t="s">
        <v>177</v>
      </c>
      <c r="K25" s="448"/>
      <c r="L25" s="443">
        <f>'RAW DATA'!J37</f>
        <v>2697.3333333333335</v>
      </c>
    </row>
    <row r="26" spans="1:12" ht="13.5" thickBot="1">
      <c r="A26" s="138" t="s">
        <v>258</v>
      </c>
      <c r="B26" s="147" t="s">
        <v>215</v>
      </c>
      <c r="C26" s="178">
        <v>9.77E-05</v>
      </c>
      <c r="D26" s="143" t="s">
        <v>177</v>
      </c>
      <c r="E26" s="147"/>
      <c r="F26" s="92">
        <f>'RAW DATA'!D38</f>
        <v>11940.333333333334</v>
      </c>
      <c r="G26" s="286" t="s">
        <v>37</v>
      </c>
      <c r="H26" s="287" t="s">
        <v>214</v>
      </c>
      <c r="I26" s="288">
        <v>0.0025</v>
      </c>
      <c r="J26" s="289" t="s">
        <v>177</v>
      </c>
      <c r="K26" s="287"/>
      <c r="L26" s="290">
        <f>'RAW DATA'!J38</f>
        <v>9438.333333333334</v>
      </c>
    </row>
    <row r="27" spans="1:12" ht="12.75">
      <c r="A27" s="422" t="s">
        <v>259</v>
      </c>
      <c r="B27" s="423" t="str">
        <f>'Compound Tracking'!C15</f>
        <v>Chemical 2</v>
      </c>
      <c r="C27" s="413">
        <f>C19</f>
        <v>0</v>
      </c>
      <c r="D27" s="414" t="s">
        <v>177</v>
      </c>
      <c r="E27" s="415"/>
      <c r="F27" s="424">
        <f>'RAW DATA'!E31</f>
        <v>-3083.6666666666665</v>
      </c>
      <c r="G27" s="438" t="s">
        <v>41</v>
      </c>
      <c r="H27" s="445" t="str">
        <f>'Compound Tracking'!C18</f>
        <v>Chemical 5</v>
      </c>
      <c r="I27" s="440">
        <f>I19</f>
        <v>0</v>
      </c>
      <c r="J27" s="441" t="s">
        <v>177</v>
      </c>
      <c r="K27" s="442"/>
      <c r="L27" s="443">
        <f>'RAW DATA'!K31</f>
        <v>-3379.6666666666665</v>
      </c>
    </row>
    <row r="28" spans="1:12" ht="12.75">
      <c r="A28" s="422" t="s">
        <v>188</v>
      </c>
      <c r="B28" s="425"/>
      <c r="C28" s="413">
        <f aca="true" t="shared" si="3" ref="C28:C33">C20</f>
        <v>0</v>
      </c>
      <c r="D28" s="417" t="s">
        <v>177</v>
      </c>
      <c r="E28" s="415"/>
      <c r="F28" s="424">
        <f>'RAW DATA'!E32</f>
        <v>4751.333333333334</v>
      </c>
      <c r="G28" s="438" t="s">
        <v>155</v>
      </c>
      <c r="H28" s="445"/>
      <c r="I28" s="440">
        <f aca="true" t="shared" si="4" ref="I28:I33">I20</f>
        <v>0</v>
      </c>
      <c r="J28" s="444" t="s">
        <v>177</v>
      </c>
      <c r="K28" s="442"/>
      <c r="L28" s="443">
        <f>'RAW DATA'!K32</f>
        <v>395.3333333333335</v>
      </c>
    </row>
    <row r="29" spans="1:12" ht="12.75">
      <c r="A29" s="422" t="s">
        <v>189</v>
      </c>
      <c r="B29" s="425"/>
      <c r="C29" s="413">
        <f t="shared" si="3"/>
        <v>0</v>
      </c>
      <c r="D29" s="417" t="s">
        <v>177</v>
      </c>
      <c r="E29" s="415"/>
      <c r="F29" s="424">
        <f>'RAW DATA'!E33</f>
        <v>2512.3333333333335</v>
      </c>
      <c r="G29" s="438" t="s">
        <v>156</v>
      </c>
      <c r="H29" s="445"/>
      <c r="I29" s="440">
        <f t="shared" si="4"/>
        <v>0</v>
      </c>
      <c r="J29" s="444" t="s">
        <v>177</v>
      </c>
      <c r="K29" s="442"/>
      <c r="L29" s="443">
        <f>'RAW DATA'!K33</f>
        <v>4336.333333333334</v>
      </c>
    </row>
    <row r="30" spans="1:12" ht="12.75">
      <c r="A30" s="422" t="s">
        <v>190</v>
      </c>
      <c r="B30" s="426"/>
      <c r="C30" s="413">
        <f t="shared" si="3"/>
        <v>0</v>
      </c>
      <c r="D30" s="417" t="s">
        <v>177</v>
      </c>
      <c r="E30" s="415"/>
      <c r="F30" s="424">
        <f>'RAW DATA'!E34</f>
        <v>2982.3333333333335</v>
      </c>
      <c r="G30" s="438" t="s">
        <v>165</v>
      </c>
      <c r="H30" s="445"/>
      <c r="I30" s="440">
        <f t="shared" si="4"/>
        <v>0</v>
      </c>
      <c r="J30" s="444" t="s">
        <v>177</v>
      </c>
      <c r="K30" s="442"/>
      <c r="L30" s="443">
        <f>'RAW DATA'!K34</f>
        <v>3505.3333333333335</v>
      </c>
    </row>
    <row r="31" spans="1:13" ht="12.75">
      <c r="A31" s="422" t="s">
        <v>191</v>
      </c>
      <c r="B31" s="426"/>
      <c r="C31" s="413">
        <f t="shared" si="3"/>
        <v>0</v>
      </c>
      <c r="D31" s="417" t="s">
        <v>177</v>
      </c>
      <c r="E31" s="415"/>
      <c r="F31" s="424">
        <f>'RAW DATA'!E35</f>
        <v>3121.3333333333335</v>
      </c>
      <c r="G31" s="438" t="s">
        <v>166</v>
      </c>
      <c r="H31" s="445"/>
      <c r="I31" s="440">
        <f t="shared" si="4"/>
        <v>0</v>
      </c>
      <c r="J31" s="444" t="s">
        <v>177</v>
      </c>
      <c r="K31" s="442"/>
      <c r="L31" s="443">
        <f>'RAW DATA'!K35</f>
        <v>2014.3333333333335</v>
      </c>
      <c r="M31" s="87"/>
    </row>
    <row r="32" spans="1:12" ht="12.75">
      <c r="A32" s="422" t="s">
        <v>192</v>
      </c>
      <c r="B32" s="426"/>
      <c r="C32" s="413">
        <f t="shared" si="3"/>
        <v>0</v>
      </c>
      <c r="D32" s="417" t="s">
        <v>177</v>
      </c>
      <c r="E32" s="415"/>
      <c r="F32" s="424">
        <f>'RAW DATA'!E36</f>
        <v>2927.3333333333335</v>
      </c>
      <c r="G32" s="438" t="s">
        <v>167</v>
      </c>
      <c r="H32" s="445"/>
      <c r="I32" s="440">
        <f t="shared" si="4"/>
        <v>0</v>
      </c>
      <c r="J32" s="444" t="s">
        <v>177</v>
      </c>
      <c r="K32" s="442"/>
      <c r="L32" s="443">
        <f>'RAW DATA'!K36</f>
        <v>2621.3333333333335</v>
      </c>
    </row>
    <row r="33" spans="1:12" ht="12.75">
      <c r="A33" s="422" t="s">
        <v>193</v>
      </c>
      <c r="B33" s="423"/>
      <c r="C33" s="419">
        <f t="shared" si="3"/>
        <v>0</v>
      </c>
      <c r="D33" s="420" t="s">
        <v>177</v>
      </c>
      <c r="E33" s="421"/>
      <c r="F33" s="424">
        <f>'RAW DATA'!E37</f>
        <v>2334.3333333333335</v>
      </c>
      <c r="G33" s="438" t="s">
        <v>168</v>
      </c>
      <c r="H33" s="445"/>
      <c r="I33" s="446">
        <f t="shared" si="4"/>
        <v>0</v>
      </c>
      <c r="J33" s="447" t="s">
        <v>177</v>
      </c>
      <c r="K33" s="448"/>
      <c r="L33" s="443">
        <f>'RAW DATA'!K37</f>
        <v>2307.3333333333335</v>
      </c>
    </row>
    <row r="34" spans="1:12" ht="13.5" thickBot="1">
      <c r="A34" s="140" t="s">
        <v>260</v>
      </c>
      <c r="B34" s="145" t="s">
        <v>170</v>
      </c>
      <c r="C34" s="179">
        <v>0</v>
      </c>
      <c r="D34" s="144" t="s">
        <v>177</v>
      </c>
      <c r="E34" s="148"/>
      <c r="F34" s="93">
        <f>'RAW DATA'!E38</f>
        <v>66.33333333333348</v>
      </c>
      <c r="G34" s="150" t="s">
        <v>42</v>
      </c>
      <c r="H34" s="153" t="s">
        <v>216</v>
      </c>
      <c r="I34" s="180">
        <v>0.00156</v>
      </c>
      <c r="J34" s="152" t="s">
        <v>177</v>
      </c>
      <c r="K34" s="153"/>
      <c r="L34" s="94">
        <f>'RAW DATA'!K38</f>
        <v>592.3333333333335</v>
      </c>
    </row>
    <row r="35" spans="1:12" ht="12.75">
      <c r="A35" s="427" t="s">
        <v>261</v>
      </c>
      <c r="B35" s="428" t="str">
        <f>'Compound Tracking'!C16</f>
        <v>Chemical 3</v>
      </c>
      <c r="C35" s="429"/>
      <c r="D35" s="430" t="s">
        <v>177</v>
      </c>
      <c r="E35" s="431"/>
      <c r="F35" s="432">
        <f>'RAW DATA'!F31</f>
        <v>-3259.6666666666665</v>
      </c>
      <c r="G35" s="449" t="s">
        <v>45</v>
      </c>
      <c r="H35" s="450" t="str">
        <f>'Compound Tracking'!C19</f>
        <v>Chemical 6</v>
      </c>
      <c r="I35" s="451"/>
      <c r="J35" s="452" t="s">
        <v>177</v>
      </c>
      <c r="K35" s="453"/>
      <c r="L35" s="454">
        <f>'RAW DATA'!L31</f>
        <v>4390.333333333334</v>
      </c>
    </row>
    <row r="36" spans="1:12" ht="12.75">
      <c r="A36" s="427" t="s">
        <v>240</v>
      </c>
      <c r="B36" s="433"/>
      <c r="C36" s="429"/>
      <c r="D36" s="434" t="s">
        <v>177</v>
      </c>
      <c r="E36" s="431"/>
      <c r="F36" s="432">
        <f>'RAW DATA'!F32</f>
        <v>3940.3333333333335</v>
      </c>
      <c r="G36" s="449" t="s">
        <v>90</v>
      </c>
      <c r="H36" s="450"/>
      <c r="I36" s="451"/>
      <c r="J36" s="455" t="s">
        <v>177</v>
      </c>
      <c r="K36" s="453"/>
      <c r="L36" s="454">
        <f>'RAW DATA'!L32</f>
        <v>6200.333333333334</v>
      </c>
    </row>
    <row r="37" spans="1:12" ht="12.75">
      <c r="A37" s="427" t="s">
        <v>73</v>
      </c>
      <c r="B37" s="433"/>
      <c r="C37" s="429"/>
      <c r="D37" s="434" t="s">
        <v>177</v>
      </c>
      <c r="E37" s="431"/>
      <c r="F37" s="432">
        <f>'RAW DATA'!F33</f>
        <v>3853.3333333333335</v>
      </c>
      <c r="G37" s="449" t="s">
        <v>91</v>
      </c>
      <c r="H37" s="450"/>
      <c r="I37" s="451"/>
      <c r="J37" s="455" t="s">
        <v>177</v>
      </c>
      <c r="K37" s="453"/>
      <c r="L37" s="454">
        <f>'RAW DATA'!L33</f>
        <v>7721.333333333334</v>
      </c>
    </row>
    <row r="38" spans="1:12" ht="12.75">
      <c r="A38" s="427" t="s">
        <v>74</v>
      </c>
      <c r="B38" s="433"/>
      <c r="C38" s="429"/>
      <c r="D38" s="434" t="s">
        <v>177</v>
      </c>
      <c r="E38" s="431"/>
      <c r="F38" s="432">
        <f>'RAW DATA'!F34</f>
        <v>3010.3333333333335</v>
      </c>
      <c r="G38" s="449" t="s">
        <v>92</v>
      </c>
      <c r="H38" s="450"/>
      <c r="I38" s="451"/>
      <c r="J38" s="455" t="s">
        <v>177</v>
      </c>
      <c r="K38" s="453"/>
      <c r="L38" s="454">
        <f>'RAW DATA'!L34</f>
        <v>8643.333333333334</v>
      </c>
    </row>
    <row r="39" spans="1:12" ht="12.75">
      <c r="A39" s="427" t="s">
        <v>75</v>
      </c>
      <c r="B39" s="433"/>
      <c r="C39" s="429"/>
      <c r="D39" s="434" t="s">
        <v>177</v>
      </c>
      <c r="E39" s="431"/>
      <c r="F39" s="432">
        <f>'RAW DATA'!F35</f>
        <v>2585.3333333333335</v>
      </c>
      <c r="G39" s="449" t="s">
        <v>93</v>
      </c>
      <c r="H39" s="450"/>
      <c r="I39" s="451"/>
      <c r="J39" s="455" t="s">
        <v>177</v>
      </c>
      <c r="K39" s="453"/>
      <c r="L39" s="454">
        <f>'RAW DATA'!L35</f>
        <v>8500.333333333334</v>
      </c>
    </row>
    <row r="40" spans="1:12" ht="12.75">
      <c r="A40" s="427" t="s">
        <v>76</v>
      </c>
      <c r="B40" s="433"/>
      <c r="C40" s="429"/>
      <c r="D40" s="434" t="s">
        <v>177</v>
      </c>
      <c r="E40" s="431"/>
      <c r="F40" s="432">
        <f>'RAW DATA'!F36</f>
        <v>3145.3333333333335</v>
      </c>
      <c r="G40" s="449" t="s">
        <v>94</v>
      </c>
      <c r="H40" s="450"/>
      <c r="I40" s="451"/>
      <c r="J40" s="455" t="s">
        <v>177</v>
      </c>
      <c r="K40" s="453"/>
      <c r="L40" s="454">
        <f>'RAW DATA'!L36</f>
        <v>8071.333333333334</v>
      </c>
    </row>
    <row r="41" spans="1:12" ht="12.75">
      <c r="A41" s="427" t="s">
        <v>77</v>
      </c>
      <c r="B41" s="433"/>
      <c r="C41" s="435"/>
      <c r="D41" s="436" t="s">
        <v>177</v>
      </c>
      <c r="E41" s="437"/>
      <c r="F41" s="432">
        <f>'RAW DATA'!F37</f>
        <v>3151.3333333333335</v>
      </c>
      <c r="G41" s="449" t="s">
        <v>95</v>
      </c>
      <c r="H41" s="450"/>
      <c r="I41" s="456"/>
      <c r="J41" s="457" t="s">
        <v>177</v>
      </c>
      <c r="K41" s="458"/>
      <c r="L41" s="454">
        <f>'RAW DATA'!L37</f>
        <v>7198.333333333334</v>
      </c>
    </row>
    <row r="42" spans="1:12" ht="13.5" thickBot="1">
      <c r="A42" s="140" t="s">
        <v>262</v>
      </c>
      <c r="B42" s="145" t="s">
        <v>170</v>
      </c>
      <c r="C42" s="179">
        <v>0</v>
      </c>
      <c r="D42" s="144" t="s">
        <v>177</v>
      </c>
      <c r="E42" s="148"/>
      <c r="F42" s="93">
        <f>'RAW DATA'!F38</f>
        <v>68.33333333333348</v>
      </c>
      <c r="G42" s="150" t="s">
        <v>43</v>
      </c>
      <c r="H42" s="153" t="s">
        <v>216</v>
      </c>
      <c r="I42" s="180">
        <v>0.000391</v>
      </c>
      <c r="J42" s="152" t="s">
        <v>177</v>
      </c>
      <c r="K42" s="153"/>
      <c r="L42" s="94">
        <f>'RAW DATA'!L38</f>
        <v>4262.333333333334</v>
      </c>
    </row>
    <row r="43" spans="1:12" ht="12.75">
      <c r="A43" s="427" t="s">
        <v>263</v>
      </c>
      <c r="B43" s="433" t="str">
        <f>'Compound Tracking'!C16</f>
        <v>Chemical 3</v>
      </c>
      <c r="C43" s="429">
        <f>C35</f>
        <v>0</v>
      </c>
      <c r="D43" s="430" t="s">
        <v>177</v>
      </c>
      <c r="E43" s="431"/>
      <c r="F43" s="432">
        <f>'RAW DATA'!G31</f>
        <v>-3253.6666666666665</v>
      </c>
      <c r="G43" s="449" t="s">
        <v>46</v>
      </c>
      <c r="H43" s="450" t="str">
        <f>'Compound Tracking'!C19</f>
        <v>Chemical 6</v>
      </c>
      <c r="I43" s="451">
        <f>I35</f>
        <v>0</v>
      </c>
      <c r="J43" s="452" t="s">
        <v>177</v>
      </c>
      <c r="K43" s="453"/>
      <c r="L43" s="454">
        <f>'RAW DATA'!M31</f>
        <v>-383.6666666666665</v>
      </c>
    </row>
    <row r="44" spans="1:12" ht="12.75">
      <c r="A44" s="427" t="s">
        <v>194</v>
      </c>
      <c r="B44" s="433"/>
      <c r="C44" s="429">
        <f aca="true" t="shared" si="5" ref="C44:C49">C36</f>
        <v>0</v>
      </c>
      <c r="D44" s="434" t="s">
        <v>177</v>
      </c>
      <c r="E44" s="431"/>
      <c r="F44" s="432">
        <f>'RAW DATA'!G32</f>
        <v>3932.3333333333335</v>
      </c>
      <c r="G44" s="449" t="s">
        <v>47</v>
      </c>
      <c r="H44" s="450"/>
      <c r="I44" s="451">
        <f aca="true" t="shared" si="6" ref="I44:I49">I36</f>
        <v>0</v>
      </c>
      <c r="J44" s="455" t="s">
        <v>177</v>
      </c>
      <c r="K44" s="453"/>
      <c r="L44" s="454">
        <f>'RAW DATA'!M32</f>
        <v>33594.333333333336</v>
      </c>
    </row>
    <row r="45" spans="1:12" ht="12.75">
      <c r="A45" s="427" t="s">
        <v>195</v>
      </c>
      <c r="B45" s="433"/>
      <c r="C45" s="429">
        <f t="shared" si="5"/>
        <v>0</v>
      </c>
      <c r="D45" s="434" t="s">
        <v>177</v>
      </c>
      <c r="E45" s="431"/>
      <c r="F45" s="432">
        <f>'RAW DATA'!G33</f>
        <v>2994.3333333333335</v>
      </c>
      <c r="G45" s="449" t="s">
        <v>48</v>
      </c>
      <c r="H45" s="450"/>
      <c r="I45" s="451">
        <f t="shared" si="6"/>
        <v>0</v>
      </c>
      <c r="J45" s="455" t="s">
        <v>177</v>
      </c>
      <c r="K45" s="453"/>
      <c r="L45" s="454">
        <f>'RAW DATA'!M33</f>
        <v>9479.333333333334</v>
      </c>
    </row>
    <row r="46" spans="1:12" ht="12.75">
      <c r="A46" s="427" t="s">
        <v>196</v>
      </c>
      <c r="B46" s="433"/>
      <c r="C46" s="429">
        <f t="shared" si="5"/>
        <v>0</v>
      </c>
      <c r="D46" s="434" t="s">
        <v>177</v>
      </c>
      <c r="E46" s="431"/>
      <c r="F46" s="432">
        <f>'RAW DATA'!G34</f>
        <v>2926.3333333333335</v>
      </c>
      <c r="G46" s="449" t="s">
        <v>49</v>
      </c>
      <c r="H46" s="450"/>
      <c r="I46" s="451">
        <f t="shared" si="6"/>
        <v>0</v>
      </c>
      <c r="J46" s="455" t="s">
        <v>177</v>
      </c>
      <c r="K46" s="453"/>
      <c r="L46" s="454">
        <f>'RAW DATA'!M34</f>
        <v>7526.333333333334</v>
      </c>
    </row>
    <row r="47" spans="1:12" ht="12.75">
      <c r="A47" s="427" t="s">
        <v>197</v>
      </c>
      <c r="B47" s="433"/>
      <c r="C47" s="429">
        <f t="shared" si="5"/>
        <v>0</v>
      </c>
      <c r="D47" s="434" t="s">
        <v>177</v>
      </c>
      <c r="E47" s="431"/>
      <c r="F47" s="432">
        <f>'RAW DATA'!G35</f>
        <v>2903.3333333333335</v>
      </c>
      <c r="G47" s="449" t="s">
        <v>50</v>
      </c>
      <c r="H47" s="450"/>
      <c r="I47" s="451">
        <f t="shared" si="6"/>
        <v>0</v>
      </c>
      <c r="J47" s="455" t="s">
        <v>177</v>
      </c>
      <c r="K47" s="453"/>
      <c r="L47" s="454">
        <f>'RAW DATA'!M35</f>
        <v>7165.333333333334</v>
      </c>
    </row>
    <row r="48" spans="1:12" ht="12.75">
      <c r="A48" s="427" t="s">
        <v>198</v>
      </c>
      <c r="B48" s="433"/>
      <c r="C48" s="429">
        <f t="shared" si="5"/>
        <v>0</v>
      </c>
      <c r="D48" s="434" t="s">
        <v>177</v>
      </c>
      <c r="E48" s="431"/>
      <c r="F48" s="432">
        <f>'RAW DATA'!G36</f>
        <v>2763.3333333333335</v>
      </c>
      <c r="G48" s="449" t="s">
        <v>51</v>
      </c>
      <c r="H48" s="450"/>
      <c r="I48" s="451">
        <f t="shared" si="6"/>
        <v>0</v>
      </c>
      <c r="J48" s="455" t="s">
        <v>177</v>
      </c>
      <c r="K48" s="453"/>
      <c r="L48" s="454">
        <f>'RAW DATA'!M36</f>
        <v>7449.333333333334</v>
      </c>
    </row>
    <row r="49" spans="1:12" ht="12.75">
      <c r="A49" s="427" t="s">
        <v>199</v>
      </c>
      <c r="B49" s="433"/>
      <c r="C49" s="435">
        <f t="shared" si="5"/>
        <v>0</v>
      </c>
      <c r="D49" s="436" t="s">
        <v>177</v>
      </c>
      <c r="E49" s="437"/>
      <c r="F49" s="432">
        <f>'RAW DATA'!G37</f>
        <v>3300.3333333333335</v>
      </c>
      <c r="G49" s="449" t="s">
        <v>52</v>
      </c>
      <c r="H49" s="450"/>
      <c r="I49" s="456">
        <f t="shared" si="6"/>
        <v>0</v>
      </c>
      <c r="J49" s="457" t="s">
        <v>177</v>
      </c>
      <c r="K49" s="458"/>
      <c r="L49" s="454">
        <f>'RAW DATA'!M37</f>
        <v>4715.333333333334</v>
      </c>
    </row>
    <row r="50" spans="1:12" ht="13.5" thickBot="1">
      <c r="A50" s="140" t="s">
        <v>264</v>
      </c>
      <c r="B50" s="145" t="s">
        <v>170</v>
      </c>
      <c r="C50" s="179">
        <v>0</v>
      </c>
      <c r="D50" s="144" t="s">
        <v>177</v>
      </c>
      <c r="E50" s="148"/>
      <c r="F50" s="93">
        <f>'RAW DATA'!G38</f>
        <v>-134.66666666666652</v>
      </c>
      <c r="G50" s="150" t="s">
        <v>44</v>
      </c>
      <c r="H50" s="153" t="s">
        <v>216</v>
      </c>
      <c r="I50" s="180">
        <v>9.77E-05</v>
      </c>
      <c r="J50" s="152" t="s">
        <v>177</v>
      </c>
      <c r="K50" s="153"/>
      <c r="L50" s="94">
        <f>'RAW DATA'!M38</f>
        <v>12326.333333333334</v>
      </c>
    </row>
    <row r="99" spans="1:6" ht="12.75">
      <c r="A99" s="98"/>
      <c r="B99" s="91"/>
      <c r="C99" s="91"/>
      <c r="D99" s="91"/>
      <c r="E99" s="89"/>
      <c r="F99" s="91"/>
    </row>
  </sheetData>
  <sheetProtection/>
  <mergeCells count="2">
    <mergeCell ref="C2:D2"/>
    <mergeCell ref="I2:J2"/>
  </mergeCells>
  <printOptions gridLines="1" horizontalCentered="1"/>
  <pageMargins left="0.5" right="0.5" top="1" bottom="1" header="0.5" footer="0.5"/>
  <pageSetup fitToHeight="1" fitToWidth="1" horizontalDpi="300" verticalDpi="300" orientation="portrait" scale="68"/>
  <headerFooter alignWithMargins="0">
    <oddHeader>&amp;LBG1Luc Antagonist Range 
Finder Data Reporting Sheet&amp;R&amp;D</oddHeader>
    <oddFooter>&amp;L&amp;A&amp;C&amp;F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zoomScalePageLayoutView="0" workbookViewId="0" topLeftCell="A1">
      <selection activeCell="D35" sqref="D35"/>
    </sheetView>
  </sheetViews>
  <sheetFormatPr defaultColWidth="8.8515625" defaultRowHeight="12.75"/>
  <cols>
    <col min="1" max="1" width="13.00390625" style="0" customWidth="1"/>
    <col min="2" max="2" width="12.140625" style="0" customWidth="1"/>
    <col min="3" max="3" width="14.7109375" style="0" customWidth="1"/>
    <col min="4" max="4" width="11.421875" style="0" customWidth="1"/>
    <col min="5" max="5" width="15.7109375" style="23" customWidth="1"/>
    <col min="6" max="6" width="13.140625" style="23" bestFit="1" customWidth="1"/>
    <col min="7" max="7" width="12.421875" style="23" customWidth="1"/>
    <col min="8" max="8" width="9.421875" style="23" customWidth="1"/>
    <col min="9" max="9" width="13.00390625" style="23" customWidth="1"/>
    <col min="10" max="10" width="9.28125" style="23" customWidth="1"/>
    <col min="11" max="11" width="13.8515625" style="26" customWidth="1"/>
    <col min="12" max="12" width="10.00390625" style="0" customWidth="1"/>
    <col min="13" max="13" width="9.421875" style="0" bestFit="1" customWidth="1"/>
    <col min="14" max="20" width="8.8515625" style="0" customWidth="1"/>
    <col min="21" max="21" width="10.28125" style="0" bestFit="1" customWidth="1"/>
  </cols>
  <sheetData>
    <row r="1" spans="1:5" ht="12.75" thickBot="1">
      <c r="A1" s="68" t="s">
        <v>30</v>
      </c>
      <c r="B1" s="69" t="str">
        <f>'Compound Tracking'!E1</f>
        <v>Enter Plate Identification Here</v>
      </c>
      <c r="C1" s="70"/>
      <c r="D1" s="71" t="s">
        <v>7</v>
      </c>
      <c r="E1" s="265">
        <f>'Compound Tracking'!G10</f>
        <v>40909</v>
      </c>
    </row>
    <row r="2" spans="3:13" ht="12">
      <c r="C2" s="551">
        <f>10000/A10</f>
        <v>0.8241758241758241</v>
      </c>
      <c r="D2" s="79" t="s">
        <v>118</v>
      </c>
      <c r="E2" s="76"/>
      <c r="F2" s="76"/>
      <c r="G2" s="76"/>
      <c r="H2" s="76"/>
      <c r="I2" s="76"/>
      <c r="J2" s="77"/>
      <c r="K2"/>
      <c r="L2" s="65"/>
      <c r="M2" s="21"/>
    </row>
    <row r="3" spans="2:11" ht="12">
      <c r="B3" s="552" t="str">
        <f>LIST!B10</f>
        <v>Ral/E2 a</v>
      </c>
      <c r="C3" s="553" t="str">
        <f>LIST!H34</f>
        <v>Ral/E2 b</v>
      </c>
      <c r="J3" s="26"/>
      <c r="K3"/>
    </row>
    <row r="4" spans="1:11" ht="12">
      <c r="A4" s="111" t="s">
        <v>174</v>
      </c>
      <c r="B4" s="111" t="s">
        <v>112</v>
      </c>
      <c r="C4" s="181" t="s">
        <v>112</v>
      </c>
      <c r="J4" s="26"/>
      <c r="K4"/>
    </row>
    <row r="5" spans="1:11" ht="12">
      <c r="A5" s="112">
        <f>LIST!C26</f>
        <v>9.77E-05</v>
      </c>
      <c r="B5" s="113">
        <f>LIST!F26</f>
        <v>11940.333333333334</v>
      </c>
      <c r="C5" s="116">
        <f>LIST!L50</f>
        <v>12326.333333333334</v>
      </c>
      <c r="J5" s="26"/>
      <c r="K5"/>
    </row>
    <row r="6" spans="1:11" ht="12">
      <c r="A6" s="112">
        <f>LIST!C18</f>
        <v>0.000391</v>
      </c>
      <c r="B6" s="113">
        <f>LIST!F18</f>
        <v>3805.3333333333335</v>
      </c>
      <c r="C6" s="116">
        <f>LIST!L42</f>
        <v>4262.333333333334</v>
      </c>
      <c r="J6" s="26"/>
      <c r="K6"/>
    </row>
    <row r="7" spans="1:11" ht="12">
      <c r="A7" s="114">
        <f>LIST!C10</f>
        <v>0.00156</v>
      </c>
      <c r="B7" s="115">
        <f>LIST!F10</f>
        <v>452.3333333333335</v>
      </c>
      <c r="C7" s="117">
        <f>LIST!L34</f>
        <v>592.3333333333335</v>
      </c>
      <c r="J7" s="26"/>
      <c r="K7"/>
    </row>
    <row r="8" spans="1:11" ht="12">
      <c r="A8" s="508"/>
      <c r="J8" s="26"/>
      <c r="K8"/>
    </row>
    <row r="9" spans="1:11" ht="24">
      <c r="A9" s="509" t="s">
        <v>180</v>
      </c>
      <c r="B9" s="509" t="s">
        <v>181</v>
      </c>
      <c r="C9" s="510" t="s">
        <v>53</v>
      </c>
      <c r="J9" s="26"/>
      <c r="K9"/>
    </row>
    <row r="10" spans="1:11" ht="12">
      <c r="A10" s="511">
        <f>AVERAGE(B5,C5)</f>
        <v>12133.333333333334</v>
      </c>
      <c r="B10" s="512">
        <f>A10*$C$2</f>
        <v>10000</v>
      </c>
      <c r="C10" s="511">
        <f>STDEV(B5,C5)</f>
        <v>272.94321753800733</v>
      </c>
      <c r="J10" s="26"/>
      <c r="K10"/>
    </row>
    <row r="11" spans="1:11" ht="12">
      <c r="A11" s="511">
        <f>AVERAGE(B6,C6)</f>
        <v>4033.833333333334</v>
      </c>
      <c r="B11" s="512">
        <f>A11*$C$2</f>
        <v>3324.5879120879126</v>
      </c>
      <c r="C11" s="511">
        <f>STDEV(B6,C6)</f>
        <v>323.1477990022465</v>
      </c>
      <c r="J11" s="26"/>
      <c r="K11"/>
    </row>
    <row r="12" spans="1:11" ht="12">
      <c r="A12" s="513">
        <f>AVERAGE(B7,C7)</f>
        <v>522.3333333333335</v>
      </c>
      <c r="B12" s="514">
        <f>A12*$C$2</f>
        <v>430.4945054945056</v>
      </c>
      <c r="C12" s="513">
        <f>STDEV(B7,C7)</f>
        <v>98.99494936611724</v>
      </c>
      <c r="J12" s="26"/>
      <c r="K12"/>
    </row>
    <row r="13" spans="10:11" ht="12">
      <c r="J13" s="26"/>
      <c r="K13"/>
    </row>
    <row r="14" spans="1:11" ht="12">
      <c r="A14" s="118" t="s">
        <v>176</v>
      </c>
      <c r="J14" s="26"/>
      <c r="K14"/>
    </row>
    <row r="15" spans="1:11" ht="36">
      <c r="A15" s="515" t="s">
        <v>10</v>
      </c>
      <c r="B15" s="516" t="s">
        <v>182</v>
      </c>
      <c r="C15" s="517" t="s">
        <v>183</v>
      </c>
      <c r="D15" s="516" t="s">
        <v>212</v>
      </c>
      <c r="E15" s="518" t="s">
        <v>129</v>
      </c>
      <c r="J15" s="26"/>
      <c r="K15"/>
    </row>
    <row r="16" spans="1:10" s="14" customFormat="1" ht="12">
      <c r="A16" s="119">
        <f>'RAW DATA'!M42</f>
        <v>1.5158245029548803E-13</v>
      </c>
      <c r="B16" s="120">
        <f>A16*$C$2</f>
        <v>1.2493059090287474E-13</v>
      </c>
      <c r="C16" s="120">
        <f>'RAW DATA'!M43</f>
        <v>116.62904155197938</v>
      </c>
      <c r="D16" s="121">
        <f>C16*3+B16</f>
        <v>349.88712465593824</v>
      </c>
      <c r="E16" s="122">
        <f>1000</f>
        <v>1000</v>
      </c>
      <c r="F16" s="23"/>
      <c r="G16" s="23"/>
      <c r="H16" s="25"/>
      <c r="I16" s="25"/>
      <c r="J16" s="27"/>
    </row>
    <row r="17" spans="1:11" ht="12">
      <c r="A17" s="123"/>
      <c r="B17" s="124"/>
      <c r="C17" s="125"/>
      <c r="D17" s="126">
        <f>C16*3+B16</f>
        <v>349.88712465593824</v>
      </c>
      <c r="E17" s="127">
        <f>1/100000000</f>
        <v>1E-08</v>
      </c>
      <c r="J17" s="26"/>
      <c r="K17"/>
    </row>
    <row r="18" spans="1:10" s="16" customFormat="1" ht="12">
      <c r="A18" s="14"/>
      <c r="B18" s="14"/>
      <c r="C18" s="14"/>
      <c r="D18" s="14"/>
      <c r="E18" s="14"/>
      <c r="F18" s="14"/>
      <c r="G18" s="25"/>
      <c r="H18" s="33"/>
      <c r="I18" s="33"/>
      <c r="J18" s="34"/>
    </row>
    <row r="19" spans="1:10" s="32" customFormat="1" ht="12">
      <c r="A19"/>
      <c r="B19"/>
      <c r="C19"/>
      <c r="D19"/>
      <c r="E19" s="23"/>
      <c r="F19" s="23"/>
      <c r="G19" s="23"/>
      <c r="H19" s="35"/>
      <c r="I19" s="35"/>
      <c r="J19" s="37"/>
    </row>
    <row r="20" spans="1:11" ht="12">
      <c r="A20" s="16"/>
      <c r="B20" s="16"/>
      <c r="C20" s="16"/>
      <c r="D20" s="16"/>
      <c r="E20" s="16"/>
      <c r="F20" s="16"/>
      <c r="G20" s="33"/>
      <c r="J20" s="26"/>
      <c r="K20"/>
    </row>
    <row r="21" spans="1:11" ht="12">
      <c r="A21" s="159" t="s">
        <v>218</v>
      </c>
      <c r="B21" s="1"/>
      <c r="C21" s="1"/>
      <c r="D21" s="1"/>
      <c r="E21" s="158"/>
      <c r="F21" s="33"/>
      <c r="G21" s="36"/>
      <c r="J21" s="26"/>
      <c r="K21"/>
    </row>
    <row r="22" spans="1:11" ht="24">
      <c r="A22" s="519" t="s">
        <v>112</v>
      </c>
      <c r="B22" s="520" t="s">
        <v>175</v>
      </c>
      <c r="C22" s="559" t="s">
        <v>210</v>
      </c>
      <c r="D22" s="521" t="s">
        <v>219</v>
      </c>
      <c r="E22" s="520" t="s">
        <v>211</v>
      </c>
      <c r="F22" s="522" t="s">
        <v>129</v>
      </c>
      <c r="J22" s="26"/>
      <c r="K22"/>
    </row>
    <row r="23" spans="1:11" ht="12">
      <c r="A23" s="160">
        <f>LIST!L10</f>
        <v>9114.333333333334</v>
      </c>
      <c r="B23" s="161">
        <f>A23*$C$2</f>
        <v>7511.813186813187</v>
      </c>
      <c r="C23" s="161">
        <f>AVERAGE(B23:B25)</f>
        <v>7667.857142857142</v>
      </c>
      <c r="D23" s="162">
        <f>STDEV(B23:B25)</f>
        <v>139.10108707719525</v>
      </c>
      <c r="E23" s="163">
        <f>C23-D23*3</f>
        <v>7250.553881625557</v>
      </c>
      <c r="F23" s="164">
        <f>10000</f>
        <v>10000</v>
      </c>
      <c r="J23" s="26"/>
      <c r="K23"/>
    </row>
    <row r="24" spans="1:6" ht="12">
      <c r="A24" s="160">
        <f>LIST!L18</f>
        <v>9358.333333333334</v>
      </c>
      <c r="B24" s="161">
        <f>A24*$C$2</f>
        <v>7712.912087912088</v>
      </c>
      <c r="C24" s="523"/>
      <c r="D24" s="165"/>
      <c r="E24" s="163">
        <f>C23-D23*3</f>
        <v>7250.553881625557</v>
      </c>
      <c r="F24" s="164">
        <f>1/100000000</f>
        <v>1E-08</v>
      </c>
    </row>
    <row r="25" spans="1:6" ht="12">
      <c r="A25" s="524">
        <f>LIST!L26</f>
        <v>9438.333333333334</v>
      </c>
      <c r="B25" s="166">
        <f>A25*$C$2</f>
        <v>7778.846153846154</v>
      </c>
      <c r="C25" s="167"/>
      <c r="D25" s="167"/>
      <c r="E25" s="525"/>
      <c r="F25" s="526"/>
    </row>
    <row r="26" spans="1:11" s="1" customFormat="1" ht="12">
      <c r="A26" s="109"/>
      <c r="B26" s="78"/>
      <c r="F26" s="23"/>
      <c r="G26" s="23"/>
      <c r="H26" s="22"/>
      <c r="I26" s="22"/>
      <c r="J26" s="22"/>
      <c r="K26" s="28"/>
    </row>
    <row r="27" spans="6:11" s="1" customFormat="1" ht="12">
      <c r="F27" s="23"/>
      <c r="G27" s="23"/>
      <c r="H27" s="22"/>
      <c r="I27" s="22"/>
      <c r="J27" s="22"/>
      <c r="K27" s="28"/>
    </row>
    <row r="28" spans="6:11" s="16" customFormat="1" ht="12">
      <c r="F28" s="33"/>
      <c r="G28" s="33"/>
      <c r="H28" s="33"/>
      <c r="I28" s="33"/>
      <c r="J28" s="33"/>
      <c r="K28" s="34"/>
    </row>
    <row r="30" spans="1:17" s="14" customFormat="1" ht="12">
      <c r="A30" s="469" t="str">
        <f>LIST!B3</f>
        <v>Chemical 1</v>
      </c>
      <c r="B30" s="670" t="s">
        <v>39</v>
      </c>
      <c r="C30" s="670"/>
      <c r="D30" s="670" t="s">
        <v>40</v>
      </c>
      <c r="E30" s="663"/>
      <c r="F30" s="480" t="str">
        <f>LIST!B19</f>
        <v>Chemical 2</v>
      </c>
      <c r="G30" s="672" t="s">
        <v>39</v>
      </c>
      <c r="H30" s="672"/>
      <c r="I30" s="672" t="s">
        <v>40</v>
      </c>
      <c r="J30" s="663"/>
      <c r="K30" s="491" t="str">
        <f>LIST!B35</f>
        <v>Chemical 3</v>
      </c>
      <c r="L30" s="669" t="s">
        <v>39</v>
      </c>
      <c r="M30" s="669"/>
      <c r="N30" s="669" t="s">
        <v>40</v>
      </c>
      <c r="O30" s="663"/>
      <c r="P30" s="504"/>
      <c r="Q30" s="43"/>
    </row>
    <row r="31" spans="1:16" ht="12">
      <c r="A31" s="470" t="s">
        <v>174</v>
      </c>
      <c r="B31" s="471" t="s">
        <v>112</v>
      </c>
      <c r="C31" s="472" t="s">
        <v>175</v>
      </c>
      <c r="D31" s="471" t="s">
        <v>112</v>
      </c>
      <c r="E31" s="473" t="s">
        <v>175</v>
      </c>
      <c r="F31" s="481" t="s">
        <v>174</v>
      </c>
      <c r="G31" s="482" t="s">
        <v>112</v>
      </c>
      <c r="H31" s="483" t="s">
        <v>175</v>
      </c>
      <c r="I31" s="482" t="s">
        <v>112</v>
      </c>
      <c r="J31" s="484" t="s">
        <v>175</v>
      </c>
      <c r="K31" s="492" t="s">
        <v>174</v>
      </c>
      <c r="L31" s="493" t="s">
        <v>112</v>
      </c>
      <c r="M31" s="494" t="s">
        <v>175</v>
      </c>
      <c r="N31" s="493" t="s">
        <v>112</v>
      </c>
      <c r="O31" s="495" t="s">
        <v>175</v>
      </c>
      <c r="P31" s="502"/>
    </row>
    <row r="32" spans="1:16" ht="12">
      <c r="A32" s="474">
        <f>LIST!C3</f>
        <v>100</v>
      </c>
      <c r="B32" s="475">
        <f>LIST!F3</f>
        <v>802.3333333333335</v>
      </c>
      <c r="C32" s="475">
        <f aca="true" t="shared" si="0" ref="C32:C38">B32*$C$2</f>
        <v>661.2637362637364</v>
      </c>
      <c r="D32" s="475">
        <f>LIST!F11</f>
        <v>1676.3333333333335</v>
      </c>
      <c r="E32" s="476">
        <f aca="true" t="shared" si="1" ref="E32:E38">D32*$C$2</f>
        <v>1381.5934065934066</v>
      </c>
      <c r="F32" s="485">
        <f>LIST!C19</f>
        <v>0</v>
      </c>
      <c r="G32" s="486">
        <f>LIST!F19</f>
        <v>-3194.6666666666665</v>
      </c>
      <c r="H32" s="486">
        <f aca="true" t="shared" si="2" ref="H32:H38">G32*$C$2</f>
        <v>-2632.9670329670325</v>
      </c>
      <c r="I32" s="486">
        <f>LIST!F27</f>
        <v>-3083.6666666666665</v>
      </c>
      <c r="J32" s="487">
        <f aca="true" t="shared" si="3" ref="J32:J38">I32*$C$2</f>
        <v>-2541.4835164835163</v>
      </c>
      <c r="K32" s="496">
        <f>LIST!C35</f>
        <v>0</v>
      </c>
      <c r="L32" s="497">
        <f>LIST!F35</f>
        <v>-3259.6666666666665</v>
      </c>
      <c r="M32" s="497">
        <f aca="true" t="shared" si="4" ref="M32:M38">L32*$C$2</f>
        <v>-2686.5384615384614</v>
      </c>
      <c r="N32" s="497">
        <f>LIST!F43</f>
        <v>-3253.6666666666665</v>
      </c>
      <c r="O32" s="498">
        <f aca="true" t="shared" si="5" ref="O32:O38">N32*$C$2</f>
        <v>-2681.593406593406</v>
      </c>
      <c r="P32" s="502"/>
    </row>
    <row r="33" spans="1:16" ht="12">
      <c r="A33" s="474">
        <f>LIST!C4</f>
        <v>10</v>
      </c>
      <c r="B33" s="475">
        <f>LIST!F4</f>
        <v>7833.333333333334</v>
      </c>
      <c r="C33" s="475">
        <f t="shared" si="0"/>
        <v>6456.043956043956</v>
      </c>
      <c r="D33" s="475">
        <f>LIST!F12</f>
        <v>10336.333333333334</v>
      </c>
      <c r="E33" s="476">
        <f t="shared" si="1"/>
        <v>8518.956043956045</v>
      </c>
      <c r="F33" s="485">
        <f>LIST!C20</f>
        <v>0</v>
      </c>
      <c r="G33" s="486">
        <f>LIST!F20</f>
        <v>4148.333333333334</v>
      </c>
      <c r="H33" s="486">
        <f t="shared" si="2"/>
        <v>3418.956043956044</v>
      </c>
      <c r="I33" s="486">
        <f>LIST!F28</f>
        <v>4751.333333333334</v>
      </c>
      <c r="J33" s="487">
        <f t="shared" si="3"/>
        <v>3915.9340659340664</v>
      </c>
      <c r="K33" s="496">
        <f>LIST!C36</f>
        <v>0</v>
      </c>
      <c r="L33" s="497">
        <f>LIST!F36</f>
        <v>3940.3333333333335</v>
      </c>
      <c r="M33" s="497">
        <f t="shared" si="4"/>
        <v>3247.5274725274726</v>
      </c>
      <c r="N33" s="497">
        <f>LIST!F44</f>
        <v>3932.3333333333335</v>
      </c>
      <c r="O33" s="498">
        <f t="shared" si="5"/>
        <v>3240.934065934066</v>
      </c>
      <c r="P33" s="502"/>
    </row>
    <row r="34" spans="1:16" ht="12">
      <c r="A34" s="474">
        <f>LIST!C5</f>
        <v>1</v>
      </c>
      <c r="B34" s="475">
        <f>LIST!F5</f>
        <v>10421.333333333334</v>
      </c>
      <c r="C34" s="475">
        <f t="shared" si="0"/>
        <v>8589.010989010989</v>
      </c>
      <c r="D34" s="475">
        <f>LIST!F13</f>
        <v>11827.333333333334</v>
      </c>
      <c r="E34" s="476">
        <f t="shared" si="1"/>
        <v>9747.802197802197</v>
      </c>
      <c r="F34" s="485">
        <f>LIST!C21</f>
        <v>0</v>
      </c>
      <c r="G34" s="486">
        <f>LIST!F21</f>
        <v>2306.3333333333335</v>
      </c>
      <c r="H34" s="486">
        <f t="shared" si="2"/>
        <v>1900.8241758241759</v>
      </c>
      <c r="I34" s="486">
        <f>LIST!F29</f>
        <v>2512.3333333333335</v>
      </c>
      <c r="J34" s="487">
        <f t="shared" si="3"/>
        <v>2070.6043956043954</v>
      </c>
      <c r="K34" s="496">
        <f>LIST!C37</f>
        <v>0</v>
      </c>
      <c r="L34" s="497">
        <f>LIST!F37</f>
        <v>3853.3333333333335</v>
      </c>
      <c r="M34" s="497">
        <f t="shared" si="4"/>
        <v>3175.8241758241757</v>
      </c>
      <c r="N34" s="497">
        <f>LIST!F45</f>
        <v>2994.3333333333335</v>
      </c>
      <c r="O34" s="498">
        <f t="shared" si="5"/>
        <v>2467.8571428571427</v>
      </c>
      <c r="P34" s="502"/>
    </row>
    <row r="35" spans="1:16" ht="12">
      <c r="A35" s="474">
        <f>LIST!C6</f>
        <v>0.1</v>
      </c>
      <c r="B35" s="475">
        <f>LIST!F6</f>
        <v>10562.333333333334</v>
      </c>
      <c r="C35" s="475">
        <f t="shared" si="0"/>
        <v>8705.21978021978</v>
      </c>
      <c r="D35" s="475">
        <f>LIST!F14</f>
        <v>13154.333333333334</v>
      </c>
      <c r="E35" s="476">
        <f t="shared" si="1"/>
        <v>10841.483516483517</v>
      </c>
      <c r="F35" s="485">
        <f>LIST!C22</f>
        <v>0</v>
      </c>
      <c r="G35" s="486">
        <f>LIST!F22</f>
        <v>2368.3333333333335</v>
      </c>
      <c r="H35" s="486">
        <f t="shared" si="2"/>
        <v>1951.923076923077</v>
      </c>
      <c r="I35" s="486">
        <f>LIST!F30</f>
        <v>2982.3333333333335</v>
      </c>
      <c r="J35" s="487">
        <f t="shared" si="3"/>
        <v>2457.967032967033</v>
      </c>
      <c r="K35" s="496">
        <f>LIST!C38</f>
        <v>0</v>
      </c>
      <c r="L35" s="497">
        <f>LIST!F38</f>
        <v>3010.3333333333335</v>
      </c>
      <c r="M35" s="497">
        <f t="shared" si="4"/>
        <v>2481.043956043956</v>
      </c>
      <c r="N35" s="497">
        <f>LIST!F46</f>
        <v>2926.3333333333335</v>
      </c>
      <c r="O35" s="498">
        <f t="shared" si="5"/>
        <v>2411.813186813187</v>
      </c>
      <c r="P35" s="502"/>
    </row>
    <row r="36" spans="1:16" s="1" customFormat="1" ht="12">
      <c r="A36" s="474">
        <f>LIST!C7</f>
        <v>0.01</v>
      </c>
      <c r="B36" s="475">
        <f>LIST!F7</f>
        <v>9953.333333333334</v>
      </c>
      <c r="C36" s="475">
        <f t="shared" si="0"/>
        <v>8203.296703296703</v>
      </c>
      <c r="D36" s="475">
        <f>LIST!F15</f>
        <v>12805.333333333334</v>
      </c>
      <c r="E36" s="476">
        <f t="shared" si="1"/>
        <v>10553.846153846154</v>
      </c>
      <c r="F36" s="485">
        <f>LIST!C23</f>
        <v>0</v>
      </c>
      <c r="G36" s="486">
        <f>LIST!F23</f>
        <v>2525.3333333333335</v>
      </c>
      <c r="H36" s="486">
        <f t="shared" si="2"/>
        <v>2081.3186813186812</v>
      </c>
      <c r="I36" s="486">
        <f>LIST!F31</f>
        <v>3121.3333333333335</v>
      </c>
      <c r="J36" s="487">
        <f t="shared" si="3"/>
        <v>2572.5274725274726</v>
      </c>
      <c r="K36" s="496">
        <f>LIST!C39</f>
        <v>0</v>
      </c>
      <c r="L36" s="497">
        <f>LIST!F39</f>
        <v>2585.3333333333335</v>
      </c>
      <c r="M36" s="497">
        <f t="shared" si="4"/>
        <v>2130.769230769231</v>
      </c>
      <c r="N36" s="497">
        <f>LIST!F47</f>
        <v>2903.3333333333335</v>
      </c>
      <c r="O36" s="498">
        <f t="shared" si="5"/>
        <v>2392.8571428571427</v>
      </c>
      <c r="P36" s="503"/>
    </row>
    <row r="37" spans="1:16" s="14" customFormat="1" ht="12">
      <c r="A37" s="474">
        <f>LIST!C8</f>
        <v>0.001</v>
      </c>
      <c r="B37" s="475">
        <f>LIST!F8</f>
        <v>9961.333333333334</v>
      </c>
      <c r="C37" s="475">
        <f t="shared" si="0"/>
        <v>8209.89010989011</v>
      </c>
      <c r="D37" s="475">
        <f>LIST!F16</f>
        <v>12512.333333333334</v>
      </c>
      <c r="E37" s="476">
        <f t="shared" si="1"/>
        <v>10312.362637362638</v>
      </c>
      <c r="F37" s="485">
        <f>LIST!C24</f>
        <v>0</v>
      </c>
      <c r="G37" s="486">
        <f>LIST!F24</f>
        <v>2488.3333333333335</v>
      </c>
      <c r="H37" s="486">
        <f t="shared" si="2"/>
        <v>2050.8241758241757</v>
      </c>
      <c r="I37" s="486">
        <f>LIST!F32</f>
        <v>2927.3333333333335</v>
      </c>
      <c r="J37" s="487">
        <f t="shared" si="3"/>
        <v>2412.6373626373625</v>
      </c>
      <c r="K37" s="496">
        <f>LIST!C40</f>
        <v>0</v>
      </c>
      <c r="L37" s="497">
        <f>LIST!F40</f>
        <v>3145.3333333333335</v>
      </c>
      <c r="M37" s="497">
        <f t="shared" si="4"/>
        <v>2592.3076923076924</v>
      </c>
      <c r="N37" s="497">
        <f>LIST!F48</f>
        <v>2763.3333333333335</v>
      </c>
      <c r="O37" s="498">
        <f t="shared" si="5"/>
        <v>2277.4725274725274</v>
      </c>
      <c r="P37" s="504"/>
    </row>
    <row r="38" spans="1:16" s="14" customFormat="1" ht="12">
      <c r="A38" s="477">
        <f>LIST!C9</f>
        <v>0.0001</v>
      </c>
      <c r="B38" s="478">
        <f>LIST!F9</f>
        <v>9571.333333333334</v>
      </c>
      <c r="C38" s="478">
        <f t="shared" si="0"/>
        <v>7888.461538461538</v>
      </c>
      <c r="D38" s="478">
        <f>LIST!F17</f>
        <v>11257.333333333334</v>
      </c>
      <c r="E38" s="479">
        <f t="shared" si="1"/>
        <v>9278.021978021978</v>
      </c>
      <c r="F38" s="488">
        <f>LIST!C25</f>
        <v>0</v>
      </c>
      <c r="G38" s="489">
        <f>LIST!F25</f>
        <v>2129.3333333333335</v>
      </c>
      <c r="H38" s="489">
        <f t="shared" si="2"/>
        <v>1754.945054945055</v>
      </c>
      <c r="I38" s="489">
        <f>LIST!F33</f>
        <v>2334.3333333333335</v>
      </c>
      <c r="J38" s="490">
        <f t="shared" si="3"/>
        <v>1923.901098901099</v>
      </c>
      <c r="K38" s="499">
        <f>LIST!C41</f>
        <v>0</v>
      </c>
      <c r="L38" s="500">
        <f>LIST!F41</f>
        <v>3151.3333333333335</v>
      </c>
      <c r="M38" s="500">
        <f t="shared" si="4"/>
        <v>2597.252747252747</v>
      </c>
      <c r="N38" s="500">
        <f>LIST!F49</f>
        <v>3300.3333333333335</v>
      </c>
      <c r="O38" s="501">
        <f t="shared" si="5"/>
        <v>2720.054945054945</v>
      </c>
      <c r="P38" s="504"/>
    </row>
    <row r="39" spans="1:18" s="1" customFormat="1" ht="12">
      <c r="A39" s="182" t="str">
        <f>LIST!H3</f>
        <v>Chemical 4</v>
      </c>
      <c r="B39" s="661" t="s">
        <v>39</v>
      </c>
      <c r="C39" s="661"/>
      <c r="D39" s="661" t="s">
        <v>40</v>
      </c>
      <c r="E39" s="663"/>
      <c r="F39" s="527" t="str">
        <f>LIST!H19</f>
        <v>Chemical 5</v>
      </c>
      <c r="G39" s="662" t="s">
        <v>39</v>
      </c>
      <c r="H39" s="662"/>
      <c r="I39" s="662" t="s">
        <v>40</v>
      </c>
      <c r="J39" s="663"/>
      <c r="K39" s="535" t="str">
        <f>LIST!H35</f>
        <v>Chemical 6</v>
      </c>
      <c r="L39" s="671" t="s">
        <v>39</v>
      </c>
      <c r="M39" s="671"/>
      <c r="N39" s="671" t="s">
        <v>40</v>
      </c>
      <c r="O39" s="663"/>
      <c r="Q39" s="43"/>
      <c r="R39" s="43"/>
    </row>
    <row r="40" spans="1:18" s="1" customFormat="1" ht="12">
      <c r="A40" s="505" t="s">
        <v>174</v>
      </c>
      <c r="B40" s="47" t="s">
        <v>112</v>
      </c>
      <c r="C40" s="550" t="s">
        <v>175</v>
      </c>
      <c r="D40" s="47" t="s">
        <v>112</v>
      </c>
      <c r="E40" s="63" t="s">
        <v>175</v>
      </c>
      <c r="F40" s="546" t="s">
        <v>174</v>
      </c>
      <c r="G40" s="528" t="s">
        <v>112</v>
      </c>
      <c r="H40" s="547" t="s">
        <v>175</v>
      </c>
      <c r="I40" s="528" t="s">
        <v>112</v>
      </c>
      <c r="J40" s="529" t="s">
        <v>175</v>
      </c>
      <c r="K40" s="536" t="s">
        <v>174</v>
      </c>
      <c r="L40" s="537" t="s">
        <v>112</v>
      </c>
      <c r="M40" s="538" t="s">
        <v>175</v>
      </c>
      <c r="N40" s="537" t="s">
        <v>112</v>
      </c>
      <c r="O40" s="539" t="s">
        <v>175</v>
      </c>
      <c r="P40" s="46"/>
      <c r="Q40" s="50"/>
      <c r="R40" s="50"/>
    </row>
    <row r="41" spans="1:18" ht="12">
      <c r="A41" s="183">
        <f>LIST!I3</f>
        <v>0</v>
      </c>
      <c r="B41" s="62">
        <f>LIST!L3</f>
        <v>-2908.6666666666665</v>
      </c>
      <c r="C41" s="62">
        <f aca="true" t="shared" si="6" ref="C41:C47">B41*$C$2</f>
        <v>-2397.252747252747</v>
      </c>
      <c r="D41" s="62">
        <f>LIST!L11</f>
        <v>-2817.6666666666665</v>
      </c>
      <c r="E41" s="185">
        <f aca="true" t="shared" si="7" ref="E41:E47">D41*$C$2</f>
        <v>-2322.252747252747</v>
      </c>
      <c r="F41" s="548">
        <f>LIST!I19</f>
        <v>0</v>
      </c>
      <c r="G41" s="530">
        <f>LIST!L19</f>
        <v>-3386.6666666666665</v>
      </c>
      <c r="H41" s="530">
        <f aca="true" t="shared" si="8" ref="H41:H47">G41*$C$2</f>
        <v>-2791.208791208791</v>
      </c>
      <c r="I41" s="530">
        <f>LIST!L27</f>
        <v>-3379.6666666666665</v>
      </c>
      <c r="J41" s="531">
        <f aca="true" t="shared" si="9" ref="J41:J47">I41*$C$2</f>
        <v>-2785.43956043956</v>
      </c>
      <c r="K41" s="540">
        <f>LIST!I35</f>
        <v>0</v>
      </c>
      <c r="L41" s="541">
        <f>LIST!L35</f>
        <v>4390.333333333334</v>
      </c>
      <c r="M41" s="541">
        <f aca="true" t="shared" si="10" ref="M41:M47">L41*$C$2</f>
        <v>3618.406593406594</v>
      </c>
      <c r="N41" s="541">
        <f>LIST!L43</f>
        <v>-383.6666666666665</v>
      </c>
      <c r="O41" s="542">
        <f aca="true" t="shared" si="11" ref="O41:O47">N41*$C$2</f>
        <v>-316.20879120879107</v>
      </c>
      <c r="P41" s="184"/>
      <c r="Q41" s="39"/>
      <c r="R41" s="39"/>
    </row>
    <row r="42" spans="1:18" ht="12">
      <c r="A42" s="183">
        <f>LIST!I4</f>
        <v>0</v>
      </c>
      <c r="B42" s="62">
        <f>LIST!L4</f>
        <v>5629.333333333334</v>
      </c>
      <c r="C42" s="62">
        <f t="shared" si="6"/>
        <v>4639.56043956044</v>
      </c>
      <c r="D42" s="62">
        <f>LIST!L12</f>
        <v>5891.333333333334</v>
      </c>
      <c r="E42" s="185">
        <f t="shared" si="7"/>
        <v>4855.494505494506</v>
      </c>
      <c r="F42" s="548">
        <f>LIST!I20</f>
        <v>0</v>
      </c>
      <c r="G42" s="530">
        <f>LIST!L20</f>
        <v>416.3333333333335</v>
      </c>
      <c r="H42" s="530">
        <f t="shared" si="8"/>
        <v>343.13186813186826</v>
      </c>
      <c r="I42" s="530">
        <f>LIST!L28</f>
        <v>395.3333333333335</v>
      </c>
      <c r="J42" s="531">
        <f t="shared" si="9"/>
        <v>325.82417582417594</v>
      </c>
      <c r="K42" s="540">
        <f>LIST!I36</f>
        <v>0</v>
      </c>
      <c r="L42" s="541">
        <f>LIST!L36</f>
        <v>6200.333333333334</v>
      </c>
      <c r="M42" s="541">
        <f t="shared" si="10"/>
        <v>5110.1648351648355</v>
      </c>
      <c r="N42" s="541">
        <f>LIST!L44</f>
        <v>33594.333333333336</v>
      </c>
      <c r="O42" s="542">
        <f t="shared" si="11"/>
        <v>27687.637362637364</v>
      </c>
      <c r="P42" s="184"/>
      <c r="Q42" s="43"/>
      <c r="R42" s="39"/>
    </row>
    <row r="43" spans="1:18" ht="12">
      <c r="A43" s="183">
        <f>LIST!I5</f>
        <v>0</v>
      </c>
      <c r="B43" s="62">
        <f>LIST!L5</f>
        <v>6359.333333333334</v>
      </c>
      <c r="C43" s="62">
        <f t="shared" si="6"/>
        <v>5241.208791208792</v>
      </c>
      <c r="D43" s="62">
        <f>LIST!L13</f>
        <v>5111.333333333334</v>
      </c>
      <c r="E43" s="185">
        <f t="shared" si="7"/>
        <v>4212.637362637363</v>
      </c>
      <c r="F43" s="548">
        <f>LIST!I21</f>
        <v>0</v>
      </c>
      <c r="G43" s="530">
        <f>LIST!L21</f>
        <v>4642.333333333334</v>
      </c>
      <c r="H43" s="530">
        <f t="shared" si="8"/>
        <v>3826.0989010989015</v>
      </c>
      <c r="I43" s="530">
        <f>LIST!L29</f>
        <v>4336.333333333334</v>
      </c>
      <c r="J43" s="531">
        <f t="shared" si="9"/>
        <v>3573.9010989010994</v>
      </c>
      <c r="K43" s="540">
        <f>LIST!I37</f>
        <v>0</v>
      </c>
      <c r="L43" s="541">
        <f>LIST!L37</f>
        <v>7721.333333333334</v>
      </c>
      <c r="M43" s="541">
        <f t="shared" si="10"/>
        <v>6363.736263736264</v>
      </c>
      <c r="N43" s="541">
        <f>LIST!L45</f>
        <v>9479.333333333334</v>
      </c>
      <c r="O43" s="542">
        <f t="shared" si="11"/>
        <v>7812.6373626373625</v>
      </c>
      <c r="P43" s="184"/>
      <c r="Q43" s="39"/>
      <c r="R43" s="39"/>
    </row>
    <row r="44" spans="1:18" s="16" customFormat="1" ht="12">
      <c r="A44" s="183">
        <f>LIST!I6</f>
        <v>0</v>
      </c>
      <c r="B44" s="62">
        <f>LIST!L6</f>
        <v>4226.333333333334</v>
      </c>
      <c r="C44" s="62">
        <f t="shared" si="6"/>
        <v>3483.2417582417584</v>
      </c>
      <c r="D44" s="62">
        <f>LIST!L14</f>
        <v>4227.333333333334</v>
      </c>
      <c r="E44" s="185">
        <f t="shared" si="7"/>
        <v>3484.0659340659345</v>
      </c>
      <c r="F44" s="548">
        <f>LIST!I22</f>
        <v>0</v>
      </c>
      <c r="G44" s="530">
        <f>LIST!L22</f>
        <v>3428.3333333333335</v>
      </c>
      <c r="H44" s="530">
        <f t="shared" si="8"/>
        <v>2825.5494505494507</v>
      </c>
      <c r="I44" s="530">
        <f>LIST!L30</f>
        <v>3505.3333333333335</v>
      </c>
      <c r="J44" s="531">
        <f t="shared" si="9"/>
        <v>2889.010989010989</v>
      </c>
      <c r="K44" s="540">
        <f>LIST!I38</f>
        <v>0</v>
      </c>
      <c r="L44" s="541">
        <f>LIST!L38</f>
        <v>8643.333333333334</v>
      </c>
      <c r="M44" s="541">
        <f t="shared" si="10"/>
        <v>7123.626373626374</v>
      </c>
      <c r="N44" s="541">
        <f>LIST!L46</f>
        <v>7526.333333333334</v>
      </c>
      <c r="O44" s="542">
        <f t="shared" si="11"/>
        <v>6203.021978021979</v>
      </c>
      <c r="P44" s="184"/>
      <c r="Q44" s="534"/>
      <c r="R44" s="534"/>
    </row>
    <row r="45" spans="1:18" s="14" customFormat="1" ht="12">
      <c r="A45" s="183">
        <f>LIST!I7</f>
        <v>0</v>
      </c>
      <c r="B45" s="62">
        <f>LIST!L7</f>
        <v>3697.3333333333335</v>
      </c>
      <c r="C45" s="62">
        <f t="shared" si="6"/>
        <v>3047.252747252747</v>
      </c>
      <c r="D45" s="62">
        <f>LIST!L15</f>
        <v>3492.3333333333335</v>
      </c>
      <c r="E45" s="185">
        <f t="shared" si="7"/>
        <v>2878.296703296703</v>
      </c>
      <c r="F45" s="548">
        <f>LIST!I23</f>
        <v>0</v>
      </c>
      <c r="G45" s="530">
        <f>LIST!L23</f>
        <v>2037.3333333333335</v>
      </c>
      <c r="H45" s="530">
        <f t="shared" si="8"/>
        <v>1679.1208791208792</v>
      </c>
      <c r="I45" s="530">
        <f>LIST!L31</f>
        <v>2014.3333333333335</v>
      </c>
      <c r="J45" s="531">
        <f t="shared" si="9"/>
        <v>1660.1648351648353</v>
      </c>
      <c r="K45" s="540">
        <f>LIST!I39</f>
        <v>0</v>
      </c>
      <c r="L45" s="541">
        <f>LIST!L39</f>
        <v>8500.333333333334</v>
      </c>
      <c r="M45" s="541">
        <f t="shared" si="10"/>
        <v>7005.7692307692305</v>
      </c>
      <c r="N45" s="541">
        <f>LIST!L47</f>
        <v>7165.333333333334</v>
      </c>
      <c r="O45" s="542">
        <f t="shared" si="11"/>
        <v>5905.494505494506</v>
      </c>
      <c r="P45" s="184"/>
      <c r="Q45" s="43"/>
      <c r="R45" s="43"/>
    </row>
    <row r="46" spans="1:18" ht="12">
      <c r="A46" s="183">
        <f>LIST!I8</f>
        <v>0</v>
      </c>
      <c r="B46" s="62">
        <f>LIST!L8</f>
        <v>4779.333333333334</v>
      </c>
      <c r="C46" s="62">
        <f t="shared" si="6"/>
        <v>3939.0109890109893</v>
      </c>
      <c r="D46" s="62">
        <f>LIST!L16</f>
        <v>3199.3333333333335</v>
      </c>
      <c r="E46" s="185">
        <f t="shared" si="7"/>
        <v>2636.813186813187</v>
      </c>
      <c r="F46" s="548">
        <f>LIST!I24</f>
        <v>0</v>
      </c>
      <c r="G46" s="530">
        <f>LIST!L24</f>
        <v>2966.3333333333335</v>
      </c>
      <c r="H46" s="530">
        <f t="shared" si="8"/>
        <v>2444.78021978022</v>
      </c>
      <c r="I46" s="530">
        <f>LIST!L32</f>
        <v>2621.3333333333335</v>
      </c>
      <c r="J46" s="531">
        <f t="shared" si="9"/>
        <v>2160.4395604395604</v>
      </c>
      <c r="K46" s="540">
        <f>LIST!I40</f>
        <v>0</v>
      </c>
      <c r="L46" s="541">
        <f>LIST!L40</f>
        <v>8071.333333333334</v>
      </c>
      <c r="M46" s="541">
        <f t="shared" si="10"/>
        <v>6652.197802197802</v>
      </c>
      <c r="N46" s="541">
        <f>LIST!L48</f>
        <v>7449.333333333334</v>
      </c>
      <c r="O46" s="542">
        <f t="shared" si="11"/>
        <v>6139.56043956044</v>
      </c>
      <c r="P46" s="184"/>
      <c r="Q46" s="39"/>
      <c r="R46" s="39"/>
    </row>
    <row r="47" spans="1:18" ht="12">
      <c r="A47" s="186">
        <f>LIST!I9</f>
        <v>0</v>
      </c>
      <c r="B47" s="110">
        <f>LIST!L9</f>
        <v>2605.3333333333335</v>
      </c>
      <c r="C47" s="110">
        <f t="shared" si="6"/>
        <v>2147.252747252747</v>
      </c>
      <c r="D47" s="110">
        <f>LIST!L17</f>
        <v>2600.3333333333335</v>
      </c>
      <c r="E47" s="187">
        <f t="shared" si="7"/>
        <v>2143.131868131868</v>
      </c>
      <c r="F47" s="549">
        <f>LIST!I25</f>
        <v>0</v>
      </c>
      <c r="G47" s="532">
        <f>LIST!L25</f>
        <v>2697.3333333333335</v>
      </c>
      <c r="H47" s="532">
        <f t="shared" si="8"/>
        <v>2223.076923076923</v>
      </c>
      <c r="I47" s="532">
        <f>LIST!L33</f>
        <v>2307.3333333333335</v>
      </c>
      <c r="J47" s="533">
        <f t="shared" si="9"/>
        <v>1901.6483516483518</v>
      </c>
      <c r="K47" s="543">
        <f>LIST!I41</f>
        <v>0</v>
      </c>
      <c r="L47" s="544">
        <f>LIST!L41</f>
        <v>7198.333333333334</v>
      </c>
      <c r="M47" s="544">
        <f t="shared" si="10"/>
        <v>5932.692307692308</v>
      </c>
      <c r="N47" s="544">
        <f>LIST!L49</f>
        <v>4715.333333333334</v>
      </c>
      <c r="O47" s="545">
        <f t="shared" si="11"/>
        <v>3886.2637362637365</v>
      </c>
      <c r="P47" s="184"/>
      <c r="Q47" s="39"/>
      <c r="R47" s="39"/>
    </row>
    <row r="48" spans="1:16" ht="12">
      <c r="A48" s="48"/>
      <c r="B48" s="49"/>
      <c r="C48" s="50"/>
      <c r="D48" s="40"/>
      <c r="E48" s="41"/>
      <c r="F48" s="41"/>
      <c r="G48" s="41"/>
      <c r="H48" s="41"/>
      <c r="I48" s="41"/>
      <c r="J48" s="41"/>
      <c r="K48" s="42"/>
      <c r="L48" s="39"/>
      <c r="M48" s="14"/>
      <c r="N48" s="14"/>
      <c r="O48" s="14"/>
      <c r="P48" s="14"/>
    </row>
    <row r="49" spans="1:12" ht="12.75" thickBot="1">
      <c r="A49" s="51"/>
      <c r="B49" s="52"/>
      <c r="C49" s="53"/>
      <c r="D49" s="54"/>
      <c r="E49" s="44"/>
      <c r="F49" s="44"/>
      <c r="G49" s="44"/>
      <c r="H49" s="44"/>
      <c r="I49" s="44"/>
      <c r="J49" s="44"/>
      <c r="K49" s="45"/>
      <c r="L49" s="43"/>
    </row>
    <row r="50" spans="1:12" ht="13.5" thickBot="1" thickTop="1">
      <c r="A50" s="658" t="s">
        <v>157</v>
      </c>
      <c r="B50" s="659"/>
      <c r="C50" s="659"/>
      <c r="D50" s="659"/>
      <c r="E50" s="659"/>
      <c r="F50" s="659"/>
      <c r="G50" s="659"/>
      <c r="H50" s="659"/>
      <c r="I50" s="659"/>
      <c r="J50" s="659"/>
      <c r="K50" s="659"/>
      <c r="L50" s="660"/>
    </row>
    <row r="51" spans="1:16" ht="12.75" thickTop="1">
      <c r="A51" s="664" t="str">
        <f>A30</f>
        <v>Chemical 1</v>
      </c>
      <c r="B51" s="665"/>
      <c r="C51" s="665"/>
      <c r="D51" s="666"/>
      <c r="E51" s="667" t="str">
        <f>F30</f>
        <v>Chemical 2</v>
      </c>
      <c r="F51" s="652"/>
      <c r="G51" s="652"/>
      <c r="H51" s="653"/>
      <c r="I51" s="668" t="str">
        <f>K30</f>
        <v>Chemical 3</v>
      </c>
      <c r="J51" s="652"/>
      <c r="K51" s="652"/>
      <c r="L51" s="653"/>
      <c r="M51" s="23"/>
      <c r="N51" s="23"/>
      <c r="O51" s="23"/>
      <c r="P51" s="26"/>
    </row>
    <row r="52" spans="1:12" s="14" customFormat="1" ht="24">
      <c r="A52" s="562" t="s">
        <v>213</v>
      </c>
      <c r="B52" s="459" t="s">
        <v>158</v>
      </c>
      <c r="C52" s="459" t="s">
        <v>219</v>
      </c>
      <c r="D52" s="560" t="s">
        <v>38</v>
      </c>
      <c r="E52" s="563" t="s">
        <v>213</v>
      </c>
      <c r="F52" s="460" t="s">
        <v>158</v>
      </c>
      <c r="G52" s="460" t="s">
        <v>219</v>
      </c>
      <c r="H52" s="561" t="s">
        <v>38</v>
      </c>
      <c r="I52" s="564" t="s">
        <v>213</v>
      </c>
      <c r="J52" s="461" t="s">
        <v>158</v>
      </c>
      <c r="K52" s="461" t="s">
        <v>219</v>
      </c>
      <c r="L52" s="462" t="s">
        <v>38</v>
      </c>
    </row>
    <row r="53" spans="1:16" ht="12">
      <c r="A53" s="554">
        <f>A32</f>
        <v>100</v>
      </c>
      <c r="B53" s="567">
        <f>AVERAGE(C32,E32)</f>
        <v>1021.4285714285716</v>
      </c>
      <c r="C53" s="567">
        <f>STDEV(C32,E32)</f>
        <v>509.3499945799799</v>
      </c>
      <c r="D53" s="569">
        <v>2</v>
      </c>
      <c r="E53" s="463">
        <f aca="true" t="shared" si="12" ref="E53:E60">F32</f>
        <v>0</v>
      </c>
      <c r="F53" s="570">
        <f aca="true" t="shared" si="13" ref="F53:F59">AVERAGE(H32,J32)</f>
        <v>-2587.225274725274</v>
      </c>
      <c r="G53" s="570">
        <f>STDEV(H32,J32)</f>
        <v>64.68861487230963</v>
      </c>
      <c r="H53" s="571" t="e">
        <f>MEDIAN('Visual Inspection for Viability'!D8:E8)</f>
        <v>#NUM!</v>
      </c>
      <c r="I53" s="557">
        <f>K32</f>
        <v>0</v>
      </c>
      <c r="J53" s="572">
        <f>AVERAGE(M32,O32)</f>
        <v>-2684.065934065934</v>
      </c>
      <c r="K53" s="572">
        <f>STDEV(M32,O32)</f>
        <v>3.4966818847589685</v>
      </c>
      <c r="L53" s="573" t="e">
        <f>MEDIAN('Visual Inspection for Viability'!F8:G8)</f>
        <v>#NUM!</v>
      </c>
      <c r="M53" s="23"/>
      <c r="N53" s="23"/>
      <c r="O53" s="23"/>
      <c r="P53" s="26"/>
    </row>
    <row r="54" spans="1:16" ht="12">
      <c r="A54" s="554">
        <f aca="true" t="shared" si="14" ref="A54:A59">A33</f>
        <v>10</v>
      </c>
      <c r="B54" s="567">
        <f aca="true" t="shared" si="15" ref="B54:B59">AVERAGE(C33,E33)</f>
        <v>7487.5</v>
      </c>
      <c r="C54" s="567">
        <f aca="true" t="shared" si="16" ref="C54:C59">STDEV(C33,E33)</f>
        <v>1458.699126354341</v>
      </c>
      <c r="D54" s="569">
        <v>1</v>
      </c>
      <c r="E54" s="463">
        <f t="shared" si="12"/>
        <v>0</v>
      </c>
      <c r="F54" s="570">
        <f t="shared" si="13"/>
        <v>3667.4450549450553</v>
      </c>
      <c r="G54" s="570">
        <f aca="true" t="shared" si="17" ref="G54:G59">STDEV(H33,J33)</f>
        <v>351.416529441337</v>
      </c>
      <c r="H54" s="571" t="e">
        <f>MEDIAN('Visual Inspection for Viability'!D11:E11)</f>
        <v>#NUM!</v>
      </c>
      <c r="I54" s="557">
        <f aca="true" t="shared" si="18" ref="I54:I59">K33</f>
        <v>0</v>
      </c>
      <c r="J54" s="572">
        <f aca="true" t="shared" si="19" ref="J54:J59">AVERAGE(M33,O33)</f>
        <v>3244.2307692307695</v>
      </c>
      <c r="K54" s="572">
        <f aca="true" t="shared" si="20" ref="K54:K59">STDEV(M33,O33)</f>
        <v>4.66224251314513</v>
      </c>
      <c r="L54" s="574" t="e">
        <f>MEDIAN('Visual Inspection for Viability'!F11:G11)</f>
        <v>#NUM!</v>
      </c>
      <c r="M54" s="23"/>
      <c r="N54" s="23"/>
      <c r="O54" s="23"/>
      <c r="P54" s="26"/>
    </row>
    <row r="55" spans="1:16" ht="12">
      <c r="A55" s="554">
        <f t="shared" si="14"/>
        <v>1</v>
      </c>
      <c r="B55" s="567">
        <f t="shared" si="15"/>
        <v>9168.406593406593</v>
      </c>
      <c r="C55" s="567">
        <f t="shared" si="16"/>
        <v>819.3891217156365</v>
      </c>
      <c r="D55" s="569">
        <v>1</v>
      </c>
      <c r="E55" s="463">
        <f t="shared" si="12"/>
        <v>0</v>
      </c>
      <c r="F55" s="570">
        <f t="shared" si="13"/>
        <v>1985.7142857142858</v>
      </c>
      <c r="G55" s="570">
        <f t="shared" si="17"/>
        <v>120.0527447179332</v>
      </c>
      <c r="H55" s="571" t="e">
        <f>MEDIAN('Visual Inspection for Viability'!D14:E14)</f>
        <v>#NUM!</v>
      </c>
      <c r="I55" s="557">
        <f t="shared" si="18"/>
        <v>0</v>
      </c>
      <c r="J55" s="572">
        <f t="shared" si="19"/>
        <v>2821.840659340659</v>
      </c>
      <c r="K55" s="572">
        <f t="shared" si="20"/>
        <v>500.60828986751176</v>
      </c>
      <c r="L55" s="574" t="e">
        <f>MEDIAN('Visual Inspection for Viability'!F14:G14)</f>
        <v>#NUM!</v>
      </c>
      <c r="M55" s="23"/>
      <c r="N55" s="23"/>
      <c r="O55" s="23"/>
      <c r="P55" s="26"/>
    </row>
    <row r="56" spans="1:16" ht="12">
      <c r="A56" s="554">
        <f t="shared" si="14"/>
        <v>0.1</v>
      </c>
      <c r="B56" s="567">
        <f t="shared" si="15"/>
        <v>9773.351648351649</v>
      </c>
      <c r="C56" s="567">
        <f t="shared" si="16"/>
        <v>1510.566574315004</v>
      </c>
      <c r="D56" s="569">
        <v>1</v>
      </c>
      <c r="E56" s="463">
        <f t="shared" si="12"/>
        <v>0</v>
      </c>
      <c r="F56" s="570">
        <f t="shared" si="13"/>
        <v>2204.945054945055</v>
      </c>
      <c r="G56" s="570">
        <f t="shared" si="17"/>
        <v>357.8271128971512</v>
      </c>
      <c r="H56" s="571" t="e">
        <f>MEDIAN('Visual Inspection for Viability'!D17:E17)</f>
        <v>#NUM!</v>
      </c>
      <c r="I56" s="557">
        <f t="shared" si="18"/>
        <v>0</v>
      </c>
      <c r="J56" s="572">
        <f t="shared" si="19"/>
        <v>2446.4285714285716</v>
      </c>
      <c r="K56" s="572">
        <f t="shared" si="20"/>
        <v>48.953546389821696</v>
      </c>
      <c r="L56" s="574" t="e">
        <f>MEDIAN('Visual Inspection for Viability'!F17:G17)</f>
        <v>#NUM!</v>
      </c>
      <c r="M56" s="23"/>
      <c r="N56" s="23"/>
      <c r="O56" s="23"/>
      <c r="P56" s="26"/>
    </row>
    <row r="57" spans="1:16" ht="12">
      <c r="A57" s="554">
        <f t="shared" si="14"/>
        <v>0.01</v>
      </c>
      <c r="B57" s="567">
        <f t="shared" si="15"/>
        <v>9378.571428571428</v>
      </c>
      <c r="C57" s="567">
        <f t="shared" si="16"/>
        <v>1662.0894559978367</v>
      </c>
      <c r="D57" s="569">
        <v>1</v>
      </c>
      <c r="E57" s="463">
        <f t="shared" si="12"/>
        <v>0</v>
      </c>
      <c r="F57" s="570">
        <f t="shared" si="13"/>
        <v>2326.923076923077</v>
      </c>
      <c r="G57" s="570">
        <f t="shared" si="17"/>
        <v>347.3370672421812</v>
      </c>
      <c r="H57" s="571" t="e">
        <f>MEDIAN('Visual Inspection for Viability'!D20:E20)</f>
        <v>#NUM!</v>
      </c>
      <c r="I57" s="557">
        <f t="shared" si="18"/>
        <v>0</v>
      </c>
      <c r="J57" s="572">
        <f t="shared" si="19"/>
        <v>2261.813186813187</v>
      </c>
      <c r="K57" s="572">
        <f t="shared" si="20"/>
        <v>185.32413990438673</v>
      </c>
      <c r="L57" s="574" t="e">
        <f>MEDIAN('Visual Inspection for Viability'!F20:G20)</f>
        <v>#NUM!</v>
      </c>
      <c r="M57" s="23"/>
      <c r="N57" s="23"/>
      <c r="O57" s="23"/>
      <c r="P57" s="26"/>
    </row>
    <row r="58" spans="1:16" ht="12">
      <c r="A58" s="554">
        <f t="shared" si="14"/>
        <v>0.001</v>
      </c>
      <c r="B58" s="567">
        <f t="shared" si="15"/>
        <v>9261.126373626374</v>
      </c>
      <c r="C58" s="567">
        <f t="shared" si="16"/>
        <v>1486.6725814342499</v>
      </c>
      <c r="D58" s="569">
        <v>1</v>
      </c>
      <c r="E58" s="463">
        <f t="shared" si="12"/>
        <v>0</v>
      </c>
      <c r="F58" s="570">
        <f t="shared" si="13"/>
        <v>2231.730769230769</v>
      </c>
      <c r="G58" s="570">
        <f t="shared" si="17"/>
        <v>255.84055791832063</v>
      </c>
      <c r="H58" s="571" t="e">
        <f>MEDIAN('Visual Inspection for Viability'!D23:E23)</f>
        <v>#NUM!</v>
      </c>
      <c r="I58" s="557">
        <f t="shared" si="18"/>
        <v>0</v>
      </c>
      <c r="J58" s="572">
        <f t="shared" si="19"/>
        <v>2434.8901098901097</v>
      </c>
      <c r="K58" s="572">
        <f t="shared" si="20"/>
        <v>222.6220800109365</v>
      </c>
      <c r="L58" s="574" t="e">
        <f>MEDIAN('Visual Inspection for Viability'!F23:G23)</f>
        <v>#NUM!</v>
      </c>
      <c r="M58" s="23"/>
      <c r="N58" s="23"/>
      <c r="O58" s="23"/>
      <c r="P58" s="26"/>
    </row>
    <row r="59" spans="1:16" ht="12.75" thickBot="1">
      <c r="A59" s="575">
        <f t="shared" si="14"/>
        <v>0.0001</v>
      </c>
      <c r="B59" s="568">
        <f t="shared" si="15"/>
        <v>8583.241758241758</v>
      </c>
      <c r="C59" s="568">
        <f t="shared" si="16"/>
        <v>982.5676096817521</v>
      </c>
      <c r="D59" s="569">
        <v>1</v>
      </c>
      <c r="E59" s="464">
        <f t="shared" si="12"/>
        <v>0</v>
      </c>
      <c r="F59" s="576">
        <f t="shared" si="13"/>
        <v>1839.4230769230771</v>
      </c>
      <c r="G59" s="576">
        <f t="shared" si="17"/>
        <v>119.46996440377106</v>
      </c>
      <c r="H59" s="577" t="e">
        <f>MEDIAN('Visual Inspection for Viability'!D26:E26)</f>
        <v>#NUM!</v>
      </c>
      <c r="I59" s="578">
        <f t="shared" si="18"/>
        <v>0</v>
      </c>
      <c r="J59" s="579">
        <f t="shared" si="19"/>
        <v>2658.653846153846</v>
      </c>
      <c r="K59" s="579">
        <f t="shared" si="20"/>
        <v>86.83426681054463</v>
      </c>
      <c r="L59" s="580" t="e">
        <f>MEDIAN('Visual Inspection for Viability'!F26:G26)</f>
        <v>#NUM!</v>
      </c>
      <c r="M59" s="23"/>
      <c r="N59" s="23"/>
      <c r="O59" s="23"/>
      <c r="P59" s="26"/>
    </row>
    <row r="60" spans="1:14" ht="12.75" thickTop="1">
      <c r="A60" s="651" t="str">
        <f>A39</f>
        <v>Chemical 4</v>
      </c>
      <c r="B60" s="652"/>
      <c r="C60" s="652"/>
      <c r="D60" s="653"/>
      <c r="E60" s="654" t="str">
        <f t="shared" si="12"/>
        <v>Chemical 5</v>
      </c>
      <c r="F60" s="652"/>
      <c r="G60" s="652"/>
      <c r="H60" s="653"/>
      <c r="I60" s="655" t="str">
        <f>K39</f>
        <v>Chemical 6</v>
      </c>
      <c r="J60" s="656"/>
      <c r="K60" s="656"/>
      <c r="L60" s="657"/>
      <c r="M60" s="23"/>
      <c r="N60" s="26"/>
    </row>
    <row r="61" spans="1:14" ht="24">
      <c r="A61" s="565" t="s">
        <v>213</v>
      </c>
      <c r="B61" s="465" t="s">
        <v>158</v>
      </c>
      <c r="C61" s="465" t="s">
        <v>219</v>
      </c>
      <c r="D61" s="593" t="s">
        <v>38</v>
      </c>
      <c r="E61" s="566" t="s">
        <v>213</v>
      </c>
      <c r="F61" s="466" t="s">
        <v>158</v>
      </c>
      <c r="G61" s="466" t="s">
        <v>219</v>
      </c>
      <c r="H61" s="595" t="s">
        <v>38</v>
      </c>
      <c r="I61" s="467" t="s">
        <v>213</v>
      </c>
      <c r="J61" s="468" t="s">
        <v>158</v>
      </c>
      <c r="K61" s="468" t="s">
        <v>219</v>
      </c>
      <c r="L61" s="581" t="s">
        <v>38</v>
      </c>
      <c r="M61" s="23"/>
      <c r="N61" s="26"/>
    </row>
    <row r="62" spans="1:14" ht="12">
      <c r="A62" s="555">
        <f aca="true" t="shared" si="21" ref="A62:A68">A41</f>
        <v>0</v>
      </c>
      <c r="B62" s="582">
        <f>AVERAGE(C41,E41)</f>
        <v>-2359.752747252747</v>
      </c>
      <c r="C62" s="582">
        <f>STDEV(C41,E41)</f>
        <v>53.033008588991066</v>
      </c>
      <c r="D62" s="594" t="e">
        <f>MEDIAN('Visual Inspection for Viability'!H8:I8)</f>
        <v>#NUM!</v>
      </c>
      <c r="E62" s="556">
        <f aca="true" t="shared" si="22" ref="E62:E68">F41</f>
        <v>0</v>
      </c>
      <c r="F62" s="583">
        <f>AVERAGE(H41,J41)</f>
        <v>-2788.3241758241757</v>
      </c>
      <c r="G62" s="583">
        <f>STDEV(H41,J41)</f>
        <v>4.079462198923513</v>
      </c>
      <c r="H62" s="596" t="e">
        <f>MEDIAN('Visual Inspection for Viability'!J8:K8)</f>
        <v>#NUM!</v>
      </c>
      <c r="I62" s="558">
        <f aca="true" t="shared" si="23" ref="I62:I68">K41</f>
        <v>0</v>
      </c>
      <c r="J62" s="584">
        <f>AVERAGE(M41,O41)</f>
        <v>1651.0989010989015</v>
      </c>
      <c r="K62" s="584">
        <f>STDEV(M41,O41)</f>
        <v>2782.1932198224545</v>
      </c>
      <c r="L62" s="585" t="e">
        <f>MEDIAN('Visual Inspection for Viability'!L8:M8)</f>
        <v>#NUM!</v>
      </c>
      <c r="M62" s="23"/>
      <c r="N62" s="26"/>
    </row>
    <row r="63" spans="1:14" ht="12">
      <c r="A63" s="555">
        <f t="shared" si="21"/>
        <v>0</v>
      </c>
      <c r="B63" s="582">
        <f aca="true" t="shared" si="24" ref="B63:B68">AVERAGE(C42,E42)</f>
        <v>4747.527472527472</v>
      </c>
      <c r="C63" s="582">
        <f aca="true" t="shared" si="25" ref="C63:C68">STDEV(C42,E42)</f>
        <v>152.68844231117328</v>
      </c>
      <c r="D63" s="594" t="e">
        <f>MEDIAN('Visual Inspection for Viability'!H11:I11)</f>
        <v>#NUM!</v>
      </c>
      <c r="E63" s="556">
        <f t="shared" si="22"/>
        <v>0</v>
      </c>
      <c r="F63" s="583">
        <f aca="true" t="shared" si="26" ref="F63:F68">AVERAGE(H42,J42)</f>
        <v>334.47802197802207</v>
      </c>
      <c r="G63" s="583">
        <f aca="true" t="shared" si="27" ref="G63:G68">STDEV(H42,J42)</f>
        <v>12.23838659746137</v>
      </c>
      <c r="H63" s="596" t="e">
        <f>MEDIAN('Visual Inspection for Viability'!J11:K11)</f>
        <v>#NUM!</v>
      </c>
      <c r="I63" s="558">
        <f t="shared" si="23"/>
        <v>0</v>
      </c>
      <c r="J63" s="584">
        <f aca="true" t="shared" si="28" ref="J63:J68">AVERAGE(M42,O42)</f>
        <v>16398.9010989011</v>
      </c>
      <c r="K63" s="584">
        <f aca="true" t="shared" si="29" ref="K63:K68">STDEV(M42,O42)</f>
        <v>15964.683926228805</v>
      </c>
      <c r="L63" s="586" t="e">
        <f>MEDIAN('Visual Inspection for Viability'!L11:M11)</f>
        <v>#NUM!</v>
      </c>
      <c r="M63" s="23"/>
      <c r="N63" s="26"/>
    </row>
    <row r="64" spans="1:14" ht="12">
      <c r="A64" s="555">
        <f t="shared" si="21"/>
        <v>0</v>
      </c>
      <c r="B64" s="582">
        <f t="shared" si="24"/>
        <v>4726.923076923078</v>
      </c>
      <c r="C64" s="582">
        <f t="shared" si="25"/>
        <v>727.3098320775872</v>
      </c>
      <c r="D64" s="594" t="e">
        <f>MEDIAN('Visual Inspection for Viability'!H14:I14)</f>
        <v>#NUM!</v>
      </c>
      <c r="E64" s="556">
        <f t="shared" si="22"/>
        <v>0</v>
      </c>
      <c r="F64" s="583">
        <f t="shared" si="26"/>
        <v>3700.0000000000005</v>
      </c>
      <c r="G64" s="583">
        <f t="shared" si="27"/>
        <v>178.3307761344161</v>
      </c>
      <c r="H64" s="596" t="e">
        <f>MEDIAN('Visual Inspection for Viability'!J14:K14)</f>
        <v>#NUM!</v>
      </c>
      <c r="I64" s="558">
        <f t="shared" si="23"/>
        <v>0</v>
      </c>
      <c r="J64" s="584">
        <f t="shared" si="28"/>
        <v>7088.186813186813</v>
      </c>
      <c r="K64" s="584">
        <f t="shared" si="29"/>
        <v>1024.5277923016076</v>
      </c>
      <c r="L64" s="586" t="e">
        <f>MEDIAN('Visual Inspection for Viability'!L14:M14)</f>
        <v>#NUM!</v>
      </c>
      <c r="M64" s="23"/>
      <c r="N64" s="26"/>
    </row>
    <row r="65" spans="1:14" ht="12">
      <c r="A65" s="555">
        <f t="shared" si="21"/>
        <v>0</v>
      </c>
      <c r="B65" s="582">
        <f t="shared" si="24"/>
        <v>3483.6538461538466</v>
      </c>
      <c r="C65" s="582">
        <f t="shared" si="25"/>
        <v>0.5827803111967034</v>
      </c>
      <c r="D65" s="594" t="e">
        <f>MEDIAN('Visual Inspection for Viability'!H17:I17)</f>
        <v>#NUM!</v>
      </c>
      <c r="E65" s="556">
        <f t="shared" si="22"/>
        <v>0</v>
      </c>
      <c r="F65" s="583">
        <f t="shared" si="26"/>
        <v>2857.28021978022</v>
      </c>
      <c r="G65" s="583">
        <f t="shared" si="27"/>
        <v>44.87408419069064</v>
      </c>
      <c r="H65" s="596" t="e">
        <f>MEDIAN('Visual Inspection for Viability'!J17:K17)</f>
        <v>#NUM!</v>
      </c>
      <c r="I65" s="558">
        <f t="shared" si="23"/>
        <v>0</v>
      </c>
      <c r="J65" s="584">
        <f t="shared" si="28"/>
        <v>6663.324175824177</v>
      </c>
      <c r="K65" s="584">
        <f t="shared" si="29"/>
        <v>650.9656109220064</v>
      </c>
      <c r="L65" s="586" t="e">
        <f>MEDIAN('Visual Inspection for Viability'!L17:M17)</f>
        <v>#NUM!</v>
      </c>
      <c r="M65" s="23"/>
      <c r="N65" s="26"/>
    </row>
    <row r="66" spans="1:14" ht="12">
      <c r="A66" s="555">
        <f t="shared" si="21"/>
        <v>0</v>
      </c>
      <c r="B66" s="582">
        <f t="shared" si="24"/>
        <v>2962.774725274725</v>
      </c>
      <c r="C66" s="582">
        <f t="shared" si="25"/>
        <v>119.46996440379054</v>
      </c>
      <c r="D66" s="594" t="e">
        <f>MEDIAN('Visual Inspection for Viability'!H20:I20)</f>
        <v>#NUM!</v>
      </c>
      <c r="E66" s="556">
        <f t="shared" si="22"/>
        <v>0</v>
      </c>
      <c r="F66" s="583">
        <f t="shared" si="26"/>
        <v>1669.6428571428573</v>
      </c>
      <c r="G66" s="583">
        <f t="shared" si="27"/>
        <v>13.403947225754735</v>
      </c>
      <c r="H66" s="596" t="e">
        <f>MEDIAN('Visual Inspection for Viability'!J20:K20)</f>
        <v>#NUM!</v>
      </c>
      <c r="I66" s="558">
        <f t="shared" si="23"/>
        <v>0</v>
      </c>
      <c r="J66" s="584">
        <f t="shared" si="28"/>
        <v>6455.631868131868</v>
      </c>
      <c r="K66" s="584">
        <f t="shared" si="29"/>
        <v>778.0117194099219</v>
      </c>
      <c r="L66" s="586" t="e">
        <f>MEDIAN('Visual Inspection for Viability'!L20:M20)</f>
        <v>#NUM!</v>
      </c>
      <c r="M66" s="23"/>
      <c r="N66" s="26"/>
    </row>
    <row r="67" spans="1:14" ht="12">
      <c r="A67" s="555">
        <f t="shared" si="21"/>
        <v>0</v>
      </c>
      <c r="B67" s="582">
        <f t="shared" si="24"/>
        <v>3287.9120879120883</v>
      </c>
      <c r="C67" s="582">
        <f t="shared" si="25"/>
        <v>920.7928963802815</v>
      </c>
      <c r="D67" s="594" t="e">
        <f>MEDIAN('Visual Inspection for Viability'!H23:I23)</f>
        <v>#NUM!</v>
      </c>
      <c r="E67" s="556">
        <f t="shared" si="22"/>
        <v>0</v>
      </c>
      <c r="F67" s="583">
        <f t="shared" si="26"/>
        <v>2302.6098901098903</v>
      </c>
      <c r="G67" s="583">
        <f t="shared" si="27"/>
        <v>201.05920838683053</v>
      </c>
      <c r="H67" s="596" t="e">
        <f>MEDIAN('Visual Inspection for Viability'!J23:K23)</f>
        <v>#NUM!</v>
      </c>
      <c r="I67" s="558">
        <f t="shared" si="23"/>
        <v>0</v>
      </c>
      <c r="J67" s="584">
        <f t="shared" si="28"/>
        <v>6395.879120879121</v>
      </c>
      <c r="K67" s="584">
        <f t="shared" si="29"/>
        <v>362.4893554104829</v>
      </c>
      <c r="L67" s="586" t="e">
        <f>MEDIAN('Visual Inspection for Viability'!L23:M23)</f>
        <v>#NUM!</v>
      </c>
      <c r="M67" s="23"/>
      <c r="N67" s="26"/>
    </row>
    <row r="68" spans="1:12" ht="12.75" thickBot="1">
      <c r="A68" s="587">
        <f t="shared" si="21"/>
        <v>0</v>
      </c>
      <c r="B68" s="588">
        <f t="shared" si="24"/>
        <v>2145.1923076923076</v>
      </c>
      <c r="C68" s="588">
        <f t="shared" si="25"/>
        <v>2.9139015706857427</v>
      </c>
      <c r="D68" s="598" t="e">
        <f>MEDIAN('Visual Inspection for Viability'!H26:I26)</f>
        <v>#NUM!</v>
      </c>
      <c r="E68" s="589">
        <f t="shared" si="22"/>
        <v>0</v>
      </c>
      <c r="F68" s="590">
        <f t="shared" si="26"/>
        <v>2062.3626373626375</v>
      </c>
      <c r="G68" s="590">
        <f t="shared" si="27"/>
        <v>227.28432252424415</v>
      </c>
      <c r="H68" s="597" t="e">
        <f>MEDIAN('Visual Inspection for Viability'!J26:K26)</f>
        <v>#NUM!</v>
      </c>
      <c r="I68" s="591">
        <f t="shared" si="23"/>
        <v>0</v>
      </c>
      <c r="J68" s="592">
        <f t="shared" si="28"/>
        <v>4909.478021978022</v>
      </c>
      <c r="K68" s="592">
        <f t="shared" si="29"/>
        <v>1447.04352007104</v>
      </c>
      <c r="L68" s="599" t="e">
        <f>MEDIAN('Visual Inspection for Viability'!L26:M26)</f>
        <v>#NUM!</v>
      </c>
    </row>
    <row r="69" spans="1:4" ht="12.75" thickTop="1">
      <c r="A69" s="29"/>
      <c r="B69" s="24"/>
      <c r="C69" s="15"/>
      <c r="D69" s="11"/>
    </row>
    <row r="70" spans="1:4" ht="12">
      <c r="A70" s="29"/>
      <c r="B70" s="24"/>
      <c r="C70" s="15"/>
      <c r="D70" s="11"/>
    </row>
    <row r="71" spans="1:4" ht="12">
      <c r="A71" s="29"/>
      <c r="B71" s="24"/>
      <c r="C71" s="15"/>
      <c r="D71" s="11"/>
    </row>
    <row r="72" spans="1:4" ht="12">
      <c r="A72" s="29"/>
      <c r="B72" s="24"/>
      <c r="C72" s="15"/>
      <c r="D72" s="11"/>
    </row>
  </sheetData>
  <sheetProtection/>
  <mergeCells count="19">
    <mergeCell ref="L30:M30"/>
    <mergeCell ref="B30:C30"/>
    <mergeCell ref="L39:M39"/>
    <mergeCell ref="N39:O39"/>
    <mergeCell ref="N30:O30"/>
    <mergeCell ref="D39:E39"/>
    <mergeCell ref="D30:E30"/>
    <mergeCell ref="G30:H30"/>
    <mergeCell ref="I30:J30"/>
    <mergeCell ref="A60:D60"/>
    <mergeCell ref="E60:H60"/>
    <mergeCell ref="I60:L60"/>
    <mergeCell ref="A50:L50"/>
    <mergeCell ref="B39:C39"/>
    <mergeCell ref="G39:H39"/>
    <mergeCell ref="I39:J39"/>
    <mergeCell ref="A51:D51"/>
    <mergeCell ref="E51:H51"/>
    <mergeCell ref="I51:L51"/>
  </mergeCells>
  <printOptions gridLines="1" horizontalCentered="1"/>
  <pageMargins left="0.5" right="0.5" top="1" bottom="1" header="0.5" footer="0.5"/>
  <pageSetup fitToHeight="1" fitToWidth="1" horizontalDpi="300" verticalDpi="300" orientation="portrait" scale="44"/>
  <headerFooter alignWithMargins="0">
    <oddHeader>&amp;LBG1Luc Antagonist Range 
Finder Data Reporting Sheet&amp;R&amp;D</oddHeader>
    <oddFooter>&amp;L&amp;A&amp;C&amp;F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D35" sqref="D35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9.00390625" style="0" bestFit="1" customWidth="1"/>
  </cols>
  <sheetData>
    <row r="1" spans="1:14" ht="18" customHeight="1" thickBot="1">
      <c r="A1" s="3"/>
      <c r="B1" s="6"/>
      <c r="C1" s="6"/>
      <c r="D1" s="6"/>
      <c r="E1" s="72" t="s">
        <v>30</v>
      </c>
      <c r="F1" s="73" t="str">
        <f>'Compound Tracking'!E1</f>
        <v>Enter Plate Identification Here</v>
      </c>
      <c r="G1" s="74"/>
      <c r="H1" s="75" t="s">
        <v>7</v>
      </c>
      <c r="I1" s="266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96</v>
      </c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188" t="s">
        <v>119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32</v>
      </c>
      <c r="K5" s="6"/>
      <c r="L5" s="6"/>
      <c r="M5" s="6"/>
      <c r="N5" s="189"/>
    </row>
    <row r="6" spans="1:14" ht="21.75" customHeight="1" thickTop="1">
      <c r="A6" s="3"/>
      <c r="B6" s="361">
        <f>LIST!C3</f>
        <v>100</v>
      </c>
      <c r="C6" s="361">
        <f>LIST!C11</f>
        <v>100</v>
      </c>
      <c r="D6" s="362">
        <f>LIST!C19</f>
        <v>0</v>
      </c>
      <c r="E6" s="362">
        <f>LIST!C27</f>
        <v>0</v>
      </c>
      <c r="F6" s="363">
        <f>LIST!$C35</f>
        <v>0</v>
      </c>
      <c r="G6" s="363">
        <f>LIST!$C43</f>
        <v>0</v>
      </c>
      <c r="H6" s="103">
        <f>LIST!$I3</f>
        <v>0</v>
      </c>
      <c r="I6" s="103">
        <f>LIST!$I11</f>
        <v>0</v>
      </c>
      <c r="J6" s="364">
        <f>LIST!$I19</f>
        <v>0</v>
      </c>
      <c r="K6" s="364">
        <f>LIST!$I27</f>
        <v>0</v>
      </c>
      <c r="L6" s="365">
        <f>LIST!$I35</f>
        <v>0</v>
      </c>
      <c r="M6" s="366">
        <f>LIST!$I43</f>
        <v>0</v>
      </c>
      <c r="N6" s="273" t="s">
        <v>159</v>
      </c>
    </row>
    <row r="7" spans="1:14" ht="21.75" customHeight="1">
      <c r="A7" s="3"/>
      <c r="B7" s="367" t="str">
        <f>LIST!$B$3</f>
        <v>Chemical 1</v>
      </c>
      <c r="C7" s="367" t="str">
        <f>LIST!$B$11</f>
        <v>Chemical 1</v>
      </c>
      <c r="D7" s="368" t="str">
        <f>LIST!$B$19</f>
        <v>Chemical 2</v>
      </c>
      <c r="E7" s="368" t="str">
        <f>LIST!$B$27</f>
        <v>Chemical 2</v>
      </c>
      <c r="F7" s="369" t="str">
        <f>LIST!$B$35</f>
        <v>Chemical 3</v>
      </c>
      <c r="G7" s="369" t="str">
        <f>LIST!$B$43</f>
        <v>Chemical 3</v>
      </c>
      <c r="H7" s="104" t="str">
        <f>LIST!$H$3</f>
        <v>Chemical 4</v>
      </c>
      <c r="I7" s="104" t="str">
        <f>LIST!$H$11</f>
        <v>Chemical 4</v>
      </c>
      <c r="J7" s="370" t="str">
        <f>LIST!$H$19</f>
        <v>Chemical 5</v>
      </c>
      <c r="K7" s="370" t="str">
        <f>LIST!$H$27</f>
        <v>Chemical 5</v>
      </c>
      <c r="L7" s="371" t="str">
        <f>LIST!$H$35</f>
        <v>Chemical 6</v>
      </c>
      <c r="M7" s="372" t="str">
        <f>LIST!$H$43</f>
        <v>Chemical 6</v>
      </c>
      <c r="N7" s="274" t="s">
        <v>120</v>
      </c>
    </row>
    <row r="8" spans="1:14" ht="21.75" customHeight="1" thickBot="1">
      <c r="A8" s="3" t="s">
        <v>224</v>
      </c>
      <c r="B8" s="391">
        <f>LIST!F3</f>
        <v>802.3333333333335</v>
      </c>
      <c r="C8" s="391">
        <f>LIST!F3</f>
        <v>802.3333333333335</v>
      </c>
      <c r="D8" s="392">
        <f>LIST!F19</f>
        <v>-3194.6666666666665</v>
      </c>
      <c r="E8" s="392">
        <f>LIST!F27</f>
        <v>-3083.6666666666665</v>
      </c>
      <c r="F8" s="393">
        <f>LIST!$F35</f>
        <v>-3259.6666666666665</v>
      </c>
      <c r="G8" s="393">
        <f>LIST!$F43</f>
        <v>-3253.6666666666665</v>
      </c>
      <c r="H8" s="292">
        <f>LIST!$L3</f>
        <v>-2908.6666666666665</v>
      </c>
      <c r="I8" s="292">
        <f>LIST!$L11</f>
        <v>-2817.6666666666665</v>
      </c>
      <c r="J8" s="394">
        <f>LIST!$L19</f>
        <v>-3386.6666666666665</v>
      </c>
      <c r="K8" s="394">
        <f>LIST!$L27</f>
        <v>-3379.6666666666665</v>
      </c>
      <c r="L8" s="395">
        <f>LIST!$L35</f>
        <v>4390.333333333334</v>
      </c>
      <c r="M8" s="396">
        <f>LIST!$L43</f>
        <v>-383.6666666666665</v>
      </c>
      <c r="N8" s="275" t="s">
        <v>121</v>
      </c>
    </row>
    <row r="9" spans="1:14" ht="21.75" customHeight="1" thickTop="1">
      <c r="A9" s="3"/>
      <c r="B9" s="361">
        <f>LIST!C4</f>
        <v>10</v>
      </c>
      <c r="C9" s="361">
        <f>LIST!C12</f>
        <v>10</v>
      </c>
      <c r="D9" s="362">
        <f>LIST!C20</f>
        <v>0</v>
      </c>
      <c r="E9" s="362">
        <f>LIST!C28</f>
        <v>0</v>
      </c>
      <c r="F9" s="363">
        <f>LIST!C36</f>
        <v>0</v>
      </c>
      <c r="G9" s="363">
        <f>LIST!$C44</f>
        <v>0</v>
      </c>
      <c r="H9" s="103">
        <f>LIST!$I4</f>
        <v>0</v>
      </c>
      <c r="I9" s="103">
        <f>LIST!$I12</f>
        <v>0</v>
      </c>
      <c r="J9" s="364">
        <f>LIST!$I20</f>
        <v>0</v>
      </c>
      <c r="K9" s="364">
        <f>LIST!$I28</f>
        <v>0</v>
      </c>
      <c r="L9" s="365">
        <f>LIST!$I36</f>
        <v>0</v>
      </c>
      <c r="M9" s="366">
        <f>LIST!$I44</f>
        <v>0</v>
      </c>
      <c r="N9" s="273" t="s">
        <v>159</v>
      </c>
    </row>
    <row r="10" spans="1:14" ht="21.75" customHeight="1">
      <c r="A10" s="3"/>
      <c r="B10" s="367" t="str">
        <f>LIST!$B$3</f>
        <v>Chemical 1</v>
      </c>
      <c r="C10" s="367" t="str">
        <f>LIST!$B$11</f>
        <v>Chemical 1</v>
      </c>
      <c r="D10" s="368" t="str">
        <f>LIST!$B$19</f>
        <v>Chemical 2</v>
      </c>
      <c r="E10" s="368" t="str">
        <f>LIST!$B$27</f>
        <v>Chemical 2</v>
      </c>
      <c r="F10" s="369" t="str">
        <f>LIST!$B$35</f>
        <v>Chemical 3</v>
      </c>
      <c r="G10" s="369" t="str">
        <f>LIST!$B$43</f>
        <v>Chemical 3</v>
      </c>
      <c r="H10" s="104" t="str">
        <f>LIST!$H$3</f>
        <v>Chemical 4</v>
      </c>
      <c r="I10" s="104" t="str">
        <f>LIST!$H$11</f>
        <v>Chemical 4</v>
      </c>
      <c r="J10" s="370" t="str">
        <f>LIST!$H$19</f>
        <v>Chemical 5</v>
      </c>
      <c r="K10" s="370" t="str">
        <f>LIST!$H$27</f>
        <v>Chemical 5</v>
      </c>
      <c r="L10" s="371" t="str">
        <f>LIST!$H$35</f>
        <v>Chemical 6</v>
      </c>
      <c r="M10" s="372" t="str">
        <f>LIST!$H$43</f>
        <v>Chemical 6</v>
      </c>
      <c r="N10" s="274" t="s">
        <v>120</v>
      </c>
    </row>
    <row r="11" spans="1:14" s="23" customFormat="1" ht="21.75" customHeight="1" thickBot="1">
      <c r="A11" s="3" t="s">
        <v>225</v>
      </c>
      <c r="B11" s="391">
        <f>LIST!F4</f>
        <v>7833.333333333334</v>
      </c>
      <c r="C11" s="391">
        <f>LIST!F12</f>
        <v>10336.333333333334</v>
      </c>
      <c r="D11" s="392">
        <f>LIST!F20</f>
        <v>4148.333333333334</v>
      </c>
      <c r="E11" s="392">
        <f>LIST!F28</f>
        <v>4751.333333333334</v>
      </c>
      <c r="F11" s="393">
        <f>LIST!F36</f>
        <v>3940.3333333333335</v>
      </c>
      <c r="G11" s="393">
        <f>LIST!$F44</f>
        <v>3932.3333333333335</v>
      </c>
      <c r="H11" s="292">
        <f>LIST!$L4</f>
        <v>5629.333333333334</v>
      </c>
      <c r="I11" s="292">
        <f>LIST!$L12</f>
        <v>5891.333333333334</v>
      </c>
      <c r="J11" s="394">
        <f>LIST!$L20</f>
        <v>416.3333333333335</v>
      </c>
      <c r="K11" s="394">
        <f>LIST!$L28</f>
        <v>395.3333333333335</v>
      </c>
      <c r="L11" s="395">
        <f>LIST!$L36</f>
        <v>6200.333333333334</v>
      </c>
      <c r="M11" s="396">
        <f>LIST!$L44</f>
        <v>33594.333333333336</v>
      </c>
      <c r="N11" s="275" t="s">
        <v>121</v>
      </c>
    </row>
    <row r="12" spans="1:14" ht="21.75" customHeight="1" thickTop="1">
      <c r="A12" s="31"/>
      <c r="B12" s="361">
        <f>LIST!C5</f>
        <v>1</v>
      </c>
      <c r="C12" s="361">
        <f>LIST!C13</f>
        <v>1</v>
      </c>
      <c r="D12" s="362">
        <f>LIST!C21</f>
        <v>0</v>
      </c>
      <c r="E12" s="362">
        <f>LIST!C29</f>
        <v>0</v>
      </c>
      <c r="F12" s="363">
        <f>LIST!C37</f>
        <v>0</v>
      </c>
      <c r="G12" s="363">
        <f>LIST!$C45</f>
        <v>0</v>
      </c>
      <c r="H12" s="103">
        <f>LIST!$I5</f>
        <v>0</v>
      </c>
      <c r="I12" s="103">
        <f>LIST!$I13</f>
        <v>0</v>
      </c>
      <c r="J12" s="364">
        <f>LIST!$I21</f>
        <v>0</v>
      </c>
      <c r="K12" s="364">
        <f>LIST!$I29</f>
        <v>0</v>
      </c>
      <c r="L12" s="365">
        <f>LIST!$I37</f>
        <v>0</v>
      </c>
      <c r="M12" s="366">
        <f>LIST!$I45</f>
        <v>0</v>
      </c>
      <c r="N12" s="273" t="s">
        <v>159</v>
      </c>
    </row>
    <row r="13" spans="1:14" ht="21.75" customHeight="1">
      <c r="A13" s="3"/>
      <c r="B13" s="367" t="str">
        <f>LIST!$B$3</f>
        <v>Chemical 1</v>
      </c>
      <c r="C13" s="367" t="str">
        <f>LIST!$B$11</f>
        <v>Chemical 1</v>
      </c>
      <c r="D13" s="368" t="str">
        <f>LIST!$B$19</f>
        <v>Chemical 2</v>
      </c>
      <c r="E13" s="368" t="str">
        <f>LIST!$B$27</f>
        <v>Chemical 2</v>
      </c>
      <c r="F13" s="369" t="str">
        <f>LIST!$B$35</f>
        <v>Chemical 3</v>
      </c>
      <c r="G13" s="369" t="str">
        <f>LIST!$B$43</f>
        <v>Chemical 3</v>
      </c>
      <c r="H13" s="104" t="str">
        <f>LIST!$H$3</f>
        <v>Chemical 4</v>
      </c>
      <c r="I13" s="104" t="str">
        <f>LIST!$H$11</f>
        <v>Chemical 4</v>
      </c>
      <c r="J13" s="370" t="str">
        <f>LIST!$H$19</f>
        <v>Chemical 5</v>
      </c>
      <c r="K13" s="370" t="str">
        <f>LIST!$H$27</f>
        <v>Chemical 5</v>
      </c>
      <c r="L13" s="371" t="str">
        <f>LIST!$H$35</f>
        <v>Chemical 6</v>
      </c>
      <c r="M13" s="372" t="str">
        <f>LIST!$H$43</f>
        <v>Chemical 6</v>
      </c>
      <c r="N13" s="274" t="s">
        <v>120</v>
      </c>
    </row>
    <row r="14" spans="1:14" s="23" customFormat="1" ht="21.75" customHeight="1" thickBot="1">
      <c r="A14" s="3" t="s">
        <v>226</v>
      </c>
      <c r="B14" s="391">
        <f>LIST!F5</f>
        <v>10421.333333333334</v>
      </c>
      <c r="C14" s="391">
        <f>LIST!F13</f>
        <v>11827.333333333334</v>
      </c>
      <c r="D14" s="392">
        <f>LIST!F21</f>
        <v>2306.3333333333335</v>
      </c>
      <c r="E14" s="392">
        <f>LIST!F29</f>
        <v>2512.3333333333335</v>
      </c>
      <c r="F14" s="393">
        <f>LIST!F37</f>
        <v>3853.3333333333335</v>
      </c>
      <c r="G14" s="393">
        <f>LIST!$F45</f>
        <v>2994.3333333333335</v>
      </c>
      <c r="H14" s="292">
        <f>LIST!$L5</f>
        <v>6359.333333333334</v>
      </c>
      <c r="I14" s="292">
        <f>LIST!$L13</f>
        <v>5111.333333333334</v>
      </c>
      <c r="J14" s="394">
        <f>LIST!$L21</f>
        <v>4642.333333333334</v>
      </c>
      <c r="K14" s="394">
        <f>LIST!$L29</f>
        <v>4336.333333333334</v>
      </c>
      <c r="L14" s="395">
        <f>LIST!$L37</f>
        <v>7721.333333333334</v>
      </c>
      <c r="M14" s="396">
        <f>LIST!$L45</f>
        <v>9479.333333333334</v>
      </c>
      <c r="N14" s="275" t="s">
        <v>121</v>
      </c>
    </row>
    <row r="15" spans="1:14" ht="21.75" customHeight="1" thickTop="1">
      <c r="A15" s="31"/>
      <c r="B15" s="361">
        <f>LIST!C6</f>
        <v>0.1</v>
      </c>
      <c r="C15" s="361">
        <f>LIST!C14</f>
        <v>0.1</v>
      </c>
      <c r="D15" s="362">
        <f>LIST!C22</f>
        <v>0</v>
      </c>
      <c r="E15" s="362">
        <f>LIST!C30</f>
        <v>0</v>
      </c>
      <c r="F15" s="363">
        <f>LIST!C38</f>
        <v>0</v>
      </c>
      <c r="G15" s="363">
        <f>LIST!$C46</f>
        <v>0</v>
      </c>
      <c r="H15" s="103">
        <f>LIST!$I6</f>
        <v>0</v>
      </c>
      <c r="I15" s="103">
        <f>LIST!$I14</f>
        <v>0</v>
      </c>
      <c r="J15" s="364">
        <f>LIST!$I22</f>
        <v>0</v>
      </c>
      <c r="K15" s="364">
        <f>LIST!$I30</f>
        <v>0</v>
      </c>
      <c r="L15" s="365">
        <f>LIST!$I38</f>
        <v>0</v>
      </c>
      <c r="M15" s="366">
        <f>LIST!$I46</f>
        <v>0</v>
      </c>
      <c r="N15" s="273" t="s">
        <v>159</v>
      </c>
    </row>
    <row r="16" spans="1:14" ht="21.75" customHeight="1">
      <c r="A16" s="3"/>
      <c r="B16" s="367" t="str">
        <f>LIST!$B$3</f>
        <v>Chemical 1</v>
      </c>
      <c r="C16" s="367" t="str">
        <f>LIST!$B$11</f>
        <v>Chemical 1</v>
      </c>
      <c r="D16" s="368" t="str">
        <f>LIST!$B$19</f>
        <v>Chemical 2</v>
      </c>
      <c r="E16" s="368" t="str">
        <f>LIST!$B$27</f>
        <v>Chemical 2</v>
      </c>
      <c r="F16" s="369" t="str">
        <f>LIST!$B$35</f>
        <v>Chemical 3</v>
      </c>
      <c r="G16" s="369" t="str">
        <f>LIST!$B$43</f>
        <v>Chemical 3</v>
      </c>
      <c r="H16" s="104" t="str">
        <f>LIST!$H$3</f>
        <v>Chemical 4</v>
      </c>
      <c r="I16" s="104" t="str">
        <f>LIST!$H$11</f>
        <v>Chemical 4</v>
      </c>
      <c r="J16" s="370" t="str">
        <f>LIST!$H$19</f>
        <v>Chemical 5</v>
      </c>
      <c r="K16" s="370" t="str">
        <f>LIST!$H$27</f>
        <v>Chemical 5</v>
      </c>
      <c r="L16" s="371" t="str">
        <f>LIST!$H$35</f>
        <v>Chemical 6</v>
      </c>
      <c r="M16" s="372" t="str">
        <f>LIST!$H$43</f>
        <v>Chemical 6</v>
      </c>
      <c r="N16" s="274" t="s">
        <v>120</v>
      </c>
    </row>
    <row r="17" spans="1:14" s="23" customFormat="1" ht="21.75" customHeight="1" thickBot="1">
      <c r="A17" s="3" t="s">
        <v>227</v>
      </c>
      <c r="B17" s="391">
        <f>LIST!F6</f>
        <v>10562.333333333334</v>
      </c>
      <c r="C17" s="391">
        <f>LIST!F14</f>
        <v>13154.333333333334</v>
      </c>
      <c r="D17" s="392">
        <f>LIST!F22</f>
        <v>2368.3333333333335</v>
      </c>
      <c r="E17" s="392">
        <f>LIST!F30</f>
        <v>2982.3333333333335</v>
      </c>
      <c r="F17" s="393">
        <f>LIST!F38</f>
        <v>3010.3333333333335</v>
      </c>
      <c r="G17" s="393">
        <f>LIST!$F46</f>
        <v>2926.3333333333335</v>
      </c>
      <c r="H17" s="292">
        <f>LIST!$L6</f>
        <v>4226.333333333334</v>
      </c>
      <c r="I17" s="292">
        <f>LIST!$L14</f>
        <v>4227.333333333334</v>
      </c>
      <c r="J17" s="394">
        <f>LIST!$L22</f>
        <v>3428.3333333333335</v>
      </c>
      <c r="K17" s="394">
        <f>LIST!$L30</f>
        <v>3505.3333333333335</v>
      </c>
      <c r="L17" s="395">
        <f>LIST!$L38</f>
        <v>8643.333333333334</v>
      </c>
      <c r="M17" s="396">
        <f>LIST!$L46</f>
        <v>7526.333333333334</v>
      </c>
      <c r="N17" s="275" t="s">
        <v>121</v>
      </c>
    </row>
    <row r="18" spans="1:14" ht="21.75" customHeight="1" thickTop="1">
      <c r="A18" s="31"/>
      <c r="B18" s="361">
        <f>LIST!C7</f>
        <v>0.01</v>
      </c>
      <c r="C18" s="361">
        <f>LIST!C15</f>
        <v>0.01</v>
      </c>
      <c r="D18" s="362">
        <f>LIST!C23</f>
        <v>0</v>
      </c>
      <c r="E18" s="362">
        <f>LIST!C31</f>
        <v>0</v>
      </c>
      <c r="F18" s="363">
        <f>LIST!C39</f>
        <v>0</v>
      </c>
      <c r="G18" s="363">
        <f>LIST!$C47</f>
        <v>0</v>
      </c>
      <c r="H18" s="103">
        <f>LIST!$I7</f>
        <v>0</v>
      </c>
      <c r="I18" s="103">
        <f>LIST!$I15</f>
        <v>0</v>
      </c>
      <c r="J18" s="364">
        <f>LIST!$I23</f>
        <v>0</v>
      </c>
      <c r="K18" s="364">
        <f>LIST!$I31</f>
        <v>0</v>
      </c>
      <c r="L18" s="365">
        <f>LIST!$I39</f>
        <v>0</v>
      </c>
      <c r="M18" s="366">
        <f>LIST!$I47</f>
        <v>0</v>
      </c>
      <c r="N18" s="273" t="s">
        <v>159</v>
      </c>
    </row>
    <row r="19" spans="1:14" ht="21.75" customHeight="1">
      <c r="A19" s="3"/>
      <c r="B19" s="367" t="str">
        <f>LIST!$B$3</f>
        <v>Chemical 1</v>
      </c>
      <c r="C19" s="367" t="str">
        <f>LIST!$B$11</f>
        <v>Chemical 1</v>
      </c>
      <c r="D19" s="368" t="str">
        <f>LIST!$B$19</f>
        <v>Chemical 2</v>
      </c>
      <c r="E19" s="368" t="str">
        <f>LIST!$B$27</f>
        <v>Chemical 2</v>
      </c>
      <c r="F19" s="369" t="str">
        <f>LIST!$B$35</f>
        <v>Chemical 3</v>
      </c>
      <c r="G19" s="369" t="str">
        <f>LIST!$B$43</f>
        <v>Chemical 3</v>
      </c>
      <c r="H19" s="104" t="str">
        <f>LIST!$H$3</f>
        <v>Chemical 4</v>
      </c>
      <c r="I19" s="104" t="str">
        <f>LIST!$H$11</f>
        <v>Chemical 4</v>
      </c>
      <c r="J19" s="370" t="str">
        <f>LIST!$H$19</f>
        <v>Chemical 5</v>
      </c>
      <c r="K19" s="370" t="str">
        <f>LIST!$H$27</f>
        <v>Chemical 5</v>
      </c>
      <c r="L19" s="371" t="str">
        <f>LIST!$H$35</f>
        <v>Chemical 6</v>
      </c>
      <c r="M19" s="372" t="str">
        <f>LIST!$H$43</f>
        <v>Chemical 6</v>
      </c>
      <c r="N19" s="274" t="s">
        <v>120</v>
      </c>
    </row>
    <row r="20" spans="1:14" s="23" customFormat="1" ht="21.75" customHeight="1" thickBot="1">
      <c r="A20" s="3" t="s">
        <v>228</v>
      </c>
      <c r="B20" s="391">
        <f>LIST!F7</f>
        <v>9953.333333333334</v>
      </c>
      <c r="C20" s="391">
        <f>LIST!F15</f>
        <v>12805.333333333334</v>
      </c>
      <c r="D20" s="392">
        <f>LIST!F23</f>
        <v>2525.3333333333335</v>
      </c>
      <c r="E20" s="392">
        <f>LIST!F31</f>
        <v>3121.3333333333335</v>
      </c>
      <c r="F20" s="393">
        <f>LIST!F39</f>
        <v>2585.3333333333335</v>
      </c>
      <c r="G20" s="393">
        <f>LIST!$F47</f>
        <v>2903.3333333333335</v>
      </c>
      <c r="H20" s="292">
        <v>76</v>
      </c>
      <c r="I20" s="292">
        <f>LIST!$L15</f>
        <v>3492.3333333333335</v>
      </c>
      <c r="J20" s="394">
        <f>LIST!$L23</f>
        <v>2037.3333333333335</v>
      </c>
      <c r="K20" s="394">
        <f>LIST!$L31</f>
        <v>2014.3333333333335</v>
      </c>
      <c r="L20" s="395">
        <f>LIST!$L39</f>
        <v>8500.333333333334</v>
      </c>
      <c r="M20" s="396">
        <f>LIST!$L47</f>
        <v>7165.333333333334</v>
      </c>
      <c r="N20" s="275" t="s">
        <v>121</v>
      </c>
    </row>
    <row r="21" spans="1:14" ht="21.75" customHeight="1" thickTop="1">
      <c r="A21" s="31"/>
      <c r="B21" s="361">
        <f>LIST!C8</f>
        <v>0.001</v>
      </c>
      <c r="C21" s="361">
        <f>LIST!C16</f>
        <v>0.001</v>
      </c>
      <c r="D21" s="362">
        <f>LIST!C24</f>
        <v>0</v>
      </c>
      <c r="E21" s="362">
        <f>LIST!C32</f>
        <v>0</v>
      </c>
      <c r="F21" s="363">
        <f>LIST!C40</f>
        <v>0</v>
      </c>
      <c r="G21" s="363">
        <f>LIST!$C48</f>
        <v>0</v>
      </c>
      <c r="H21" s="103">
        <f>LIST!$I8</f>
        <v>0</v>
      </c>
      <c r="I21" s="103">
        <f>LIST!$I16</f>
        <v>0</v>
      </c>
      <c r="J21" s="364">
        <f>LIST!$I24</f>
        <v>0</v>
      </c>
      <c r="K21" s="364">
        <f>LIST!$I32</f>
        <v>0</v>
      </c>
      <c r="L21" s="365">
        <f>LIST!$I40</f>
        <v>0</v>
      </c>
      <c r="M21" s="366">
        <f>LIST!$I48</f>
        <v>0</v>
      </c>
      <c r="N21" s="273" t="s">
        <v>159</v>
      </c>
    </row>
    <row r="22" spans="1:14" ht="21.75" customHeight="1">
      <c r="A22" s="3"/>
      <c r="B22" s="367" t="str">
        <f>LIST!$B$3</f>
        <v>Chemical 1</v>
      </c>
      <c r="C22" s="367" t="str">
        <f>LIST!$B$11</f>
        <v>Chemical 1</v>
      </c>
      <c r="D22" s="368" t="str">
        <f>LIST!$B$19</f>
        <v>Chemical 2</v>
      </c>
      <c r="E22" s="368" t="str">
        <f>LIST!$B$27</f>
        <v>Chemical 2</v>
      </c>
      <c r="F22" s="369" t="str">
        <f>LIST!$B$35</f>
        <v>Chemical 3</v>
      </c>
      <c r="G22" s="369" t="str">
        <f>LIST!$B$43</f>
        <v>Chemical 3</v>
      </c>
      <c r="H22" s="104" t="str">
        <f>LIST!$H$3</f>
        <v>Chemical 4</v>
      </c>
      <c r="I22" s="104" t="str">
        <f>LIST!$H$11</f>
        <v>Chemical 4</v>
      </c>
      <c r="J22" s="370" t="str">
        <f>LIST!$H$19</f>
        <v>Chemical 5</v>
      </c>
      <c r="K22" s="370" t="str">
        <f>LIST!$H$27</f>
        <v>Chemical 5</v>
      </c>
      <c r="L22" s="371" t="str">
        <f>LIST!$H$35</f>
        <v>Chemical 6</v>
      </c>
      <c r="M22" s="372" t="str">
        <f>LIST!$H$43</f>
        <v>Chemical 6</v>
      </c>
      <c r="N22" s="274" t="s">
        <v>120</v>
      </c>
    </row>
    <row r="23" spans="1:14" s="23" customFormat="1" ht="21.75" customHeight="1" thickBot="1">
      <c r="A23" s="3" t="s">
        <v>229</v>
      </c>
      <c r="B23" s="391">
        <f>LIST!F8</f>
        <v>9961.333333333334</v>
      </c>
      <c r="C23" s="391">
        <f>LIST!F16</f>
        <v>12512.333333333334</v>
      </c>
      <c r="D23" s="392">
        <f>LIST!F24</f>
        <v>2488.3333333333335</v>
      </c>
      <c r="E23" s="392">
        <f>LIST!F32</f>
        <v>2927.3333333333335</v>
      </c>
      <c r="F23" s="393">
        <f>LIST!F40</f>
        <v>3145.3333333333335</v>
      </c>
      <c r="G23" s="393">
        <f>LIST!$F48</f>
        <v>2763.3333333333335</v>
      </c>
      <c r="H23" s="292">
        <f>LIST!$L8</f>
        <v>4779.333333333334</v>
      </c>
      <c r="I23" s="292">
        <f>LIST!$L16</f>
        <v>3199.3333333333335</v>
      </c>
      <c r="J23" s="394">
        <f>LIST!$L24</f>
        <v>2966.3333333333335</v>
      </c>
      <c r="K23" s="394">
        <f>LIST!$L32</f>
        <v>2621.3333333333335</v>
      </c>
      <c r="L23" s="395">
        <f>LIST!$L40</f>
        <v>8071.333333333334</v>
      </c>
      <c r="M23" s="396">
        <f>LIST!$L48</f>
        <v>7449.333333333334</v>
      </c>
      <c r="N23" s="275" t="s">
        <v>121</v>
      </c>
    </row>
    <row r="24" spans="1:14" ht="21.75" customHeight="1" thickTop="1">
      <c r="A24" s="31"/>
      <c r="B24" s="361">
        <f>LIST!C9</f>
        <v>0.0001</v>
      </c>
      <c r="C24" s="361">
        <f>LIST!C17</f>
        <v>0.0001</v>
      </c>
      <c r="D24" s="362">
        <f>LIST!C25</f>
        <v>0</v>
      </c>
      <c r="E24" s="362">
        <f>LIST!C33</f>
        <v>0</v>
      </c>
      <c r="F24" s="363">
        <f>LIST!C41</f>
        <v>0</v>
      </c>
      <c r="G24" s="363">
        <f>LIST!$C49</f>
        <v>0</v>
      </c>
      <c r="H24" s="103">
        <f>LIST!$I9</f>
        <v>0</v>
      </c>
      <c r="I24" s="103">
        <f>LIST!$I17</f>
        <v>0</v>
      </c>
      <c r="J24" s="364">
        <f>LIST!$I25</f>
        <v>0</v>
      </c>
      <c r="K24" s="364">
        <f>LIST!$I33</f>
        <v>0</v>
      </c>
      <c r="L24" s="365">
        <f>LIST!$I41</f>
        <v>0</v>
      </c>
      <c r="M24" s="366">
        <f>LIST!$I49</f>
        <v>0</v>
      </c>
      <c r="N24" s="273" t="s">
        <v>159</v>
      </c>
    </row>
    <row r="25" spans="1:14" ht="21.75" customHeight="1">
      <c r="A25" s="3"/>
      <c r="B25" s="367" t="str">
        <f>LIST!$B$3</f>
        <v>Chemical 1</v>
      </c>
      <c r="C25" s="367" t="str">
        <f>LIST!$B$11</f>
        <v>Chemical 1</v>
      </c>
      <c r="D25" s="368" t="str">
        <f>LIST!$B$19</f>
        <v>Chemical 2</v>
      </c>
      <c r="E25" s="368" t="str">
        <f>LIST!$B$27</f>
        <v>Chemical 2</v>
      </c>
      <c r="F25" s="369" t="str">
        <f>LIST!$B$35</f>
        <v>Chemical 3</v>
      </c>
      <c r="G25" s="369" t="str">
        <f>LIST!$B$43</f>
        <v>Chemical 3</v>
      </c>
      <c r="H25" s="104" t="str">
        <f>LIST!$H$3</f>
        <v>Chemical 4</v>
      </c>
      <c r="I25" s="104" t="str">
        <f>LIST!$H$11</f>
        <v>Chemical 4</v>
      </c>
      <c r="J25" s="370" t="str">
        <f>LIST!$H$19</f>
        <v>Chemical 5</v>
      </c>
      <c r="K25" s="370" t="str">
        <f>LIST!$H$27</f>
        <v>Chemical 5</v>
      </c>
      <c r="L25" s="371" t="str">
        <f>LIST!$H$35</f>
        <v>Chemical 6</v>
      </c>
      <c r="M25" s="372" t="str">
        <f>LIST!$H$43</f>
        <v>Chemical 6</v>
      </c>
      <c r="N25" s="274" t="s">
        <v>120</v>
      </c>
    </row>
    <row r="26" spans="1:14" s="23" customFormat="1" ht="21.75" customHeight="1" thickBot="1">
      <c r="A26" s="3" t="s">
        <v>230</v>
      </c>
      <c r="B26" s="391">
        <f>LIST!F9</f>
        <v>9571.333333333334</v>
      </c>
      <c r="C26" s="391">
        <f>LIST!F17</f>
        <v>11257.333333333334</v>
      </c>
      <c r="D26" s="392">
        <f>LIST!F25</f>
        <v>2129.3333333333335</v>
      </c>
      <c r="E26" s="392">
        <f>LIST!F33</f>
        <v>2334.3333333333335</v>
      </c>
      <c r="F26" s="393">
        <f>LIST!F41</f>
        <v>3151.3333333333335</v>
      </c>
      <c r="G26" s="393">
        <f>LIST!$F49</f>
        <v>3300.3333333333335</v>
      </c>
      <c r="H26" s="292">
        <f>LIST!$L9</f>
        <v>2605.3333333333335</v>
      </c>
      <c r="I26" s="292">
        <f>LIST!$L17</f>
        <v>2600.3333333333335</v>
      </c>
      <c r="J26" s="394">
        <f>LIST!$L25</f>
        <v>2697.3333333333335</v>
      </c>
      <c r="K26" s="394">
        <f>LIST!$L33</f>
        <v>2307.3333333333335</v>
      </c>
      <c r="L26" s="395">
        <f>LIST!$L41</f>
        <v>7198.333333333334</v>
      </c>
      <c r="M26" s="396">
        <f>LIST!$L49</f>
        <v>4715.333333333334</v>
      </c>
      <c r="N26" s="275" t="s">
        <v>121</v>
      </c>
    </row>
    <row r="27" spans="1:14" ht="21.75" customHeight="1" thickTop="1">
      <c r="A27" s="31"/>
      <c r="B27" s="105">
        <f>LIST!C10</f>
        <v>0.00156</v>
      </c>
      <c r="C27" s="105">
        <f>LIST!C18</f>
        <v>0.000391</v>
      </c>
      <c r="D27" s="105">
        <f>LIST!C26</f>
        <v>9.77E-05</v>
      </c>
      <c r="E27" s="170">
        <f>LIST!C34</f>
        <v>0</v>
      </c>
      <c r="F27" s="107">
        <f>LIST!C42</f>
        <v>0</v>
      </c>
      <c r="G27" s="107">
        <f>LIST!$C50</f>
        <v>0</v>
      </c>
      <c r="H27" s="168">
        <f>LIST!$I10</f>
        <v>0.0025</v>
      </c>
      <c r="I27" s="168">
        <f>LIST!$I18</f>
        <v>0.0025</v>
      </c>
      <c r="J27" s="168">
        <f>LIST!$I26</f>
        <v>0.0025</v>
      </c>
      <c r="K27" s="128">
        <f>LIST!$I34</f>
        <v>0.00156</v>
      </c>
      <c r="L27" s="128">
        <f>LIST!$I42</f>
        <v>0.000391</v>
      </c>
      <c r="M27" s="129">
        <f>LIST!$I50</f>
        <v>9.77E-05</v>
      </c>
      <c r="N27" s="273" t="s">
        <v>159</v>
      </c>
    </row>
    <row r="28" spans="1:14" ht="21.75" customHeight="1">
      <c r="A28" s="3"/>
      <c r="B28" s="106" t="str">
        <f>LIST!B10</f>
        <v>Ral/E2 a</v>
      </c>
      <c r="C28" s="106" t="str">
        <f>LIST!B18</f>
        <v>Ral/E2 a</v>
      </c>
      <c r="D28" s="106" t="str">
        <f>LIST!B26</f>
        <v>Ral/E2 a</v>
      </c>
      <c r="E28" s="171" t="str">
        <f>LIST!B34</f>
        <v>DMSO</v>
      </c>
      <c r="F28" s="108" t="str">
        <f>LIST!B42</f>
        <v>DMSO</v>
      </c>
      <c r="G28" s="108" t="str">
        <f>LIST!$B50</f>
        <v>DMSO</v>
      </c>
      <c r="H28" s="169" t="str">
        <f>LIST!$H10</f>
        <v>E2 control</v>
      </c>
      <c r="I28" s="169" t="str">
        <f>LIST!$H18</f>
        <v>E2 control</v>
      </c>
      <c r="J28" s="169" t="str">
        <f>LIST!$H26</f>
        <v>E2 control</v>
      </c>
      <c r="K28" s="130" t="str">
        <f>LIST!$H34</f>
        <v>Ral/E2 b</v>
      </c>
      <c r="L28" s="130" t="str">
        <f>LIST!$H42</f>
        <v>Ral/E2 b</v>
      </c>
      <c r="M28" s="131" t="str">
        <f>LIST!$H50</f>
        <v>Ral/E2 b</v>
      </c>
      <c r="N28" s="274" t="s">
        <v>120</v>
      </c>
    </row>
    <row r="29" spans="1:14" ht="21.75" customHeight="1" thickBot="1">
      <c r="A29" s="3" t="s">
        <v>231</v>
      </c>
      <c r="B29" s="293">
        <f>LIST!F10</f>
        <v>452.3333333333335</v>
      </c>
      <c r="C29" s="293">
        <f>LIST!F18</f>
        <v>3805.3333333333335</v>
      </c>
      <c r="D29" s="293">
        <f>LIST!F26</f>
        <v>11940.333333333334</v>
      </c>
      <c r="E29" s="294">
        <f>LIST!F35</f>
        <v>-3259.6666666666665</v>
      </c>
      <c r="F29" s="295">
        <f>LIST!F42</f>
        <v>68.33333333333348</v>
      </c>
      <c r="G29" s="295">
        <f>LIST!$F50</f>
        <v>-134.66666666666652</v>
      </c>
      <c r="H29" s="296">
        <f>LIST!$L10</f>
        <v>9114.333333333334</v>
      </c>
      <c r="I29" s="296">
        <f>LIST!$L18</f>
        <v>9358.333333333334</v>
      </c>
      <c r="J29" s="296">
        <f>LIST!$L26</f>
        <v>9438.333333333334</v>
      </c>
      <c r="K29" s="297">
        <f>LIST!$L34</f>
        <v>592.3333333333335</v>
      </c>
      <c r="L29" s="297">
        <f>LIST!$L42</f>
        <v>4262.333333333334</v>
      </c>
      <c r="M29" s="298">
        <f>LIST!$L50</f>
        <v>12326.333333333334</v>
      </c>
      <c r="N29" s="275" t="s">
        <v>121</v>
      </c>
    </row>
    <row r="30" spans="1:14" ht="15" customHeigh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15" customHeight="1">
      <c r="A31" s="20"/>
      <c r="B31" s="13"/>
      <c r="C31" s="13"/>
      <c r="D31" s="6"/>
      <c r="E31" s="6"/>
      <c r="F31" s="6"/>
      <c r="G31" s="6"/>
      <c r="H31" s="6"/>
      <c r="I31" s="6"/>
      <c r="J31" s="6"/>
      <c r="K31" s="6"/>
      <c r="L31" s="6"/>
      <c r="M31" s="6"/>
      <c r="N31" s="2"/>
    </row>
    <row r="32" spans="1:14" ht="15" customHeight="1">
      <c r="A32" s="17"/>
      <c r="B32" s="13"/>
      <c r="C32" s="13"/>
      <c r="D32" s="6"/>
      <c r="E32" s="6"/>
      <c r="F32" s="6"/>
      <c r="G32" s="6"/>
      <c r="H32" s="6"/>
      <c r="I32" s="6"/>
      <c r="J32" s="6"/>
      <c r="K32" s="6"/>
      <c r="L32" s="6"/>
      <c r="M32" s="6"/>
      <c r="N32" s="2"/>
    </row>
    <row r="33" spans="1:14" ht="15" customHeight="1">
      <c r="A33" s="3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2"/>
    </row>
    <row r="39" ht="15" customHeight="1">
      <c r="F39" s="7"/>
    </row>
  </sheetData>
  <sheetProtection/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Antagonist Range 
Finder Data Reporting Sheet&amp;R&amp;D</oddHeader>
    <oddFooter>&amp;L&amp;A&amp;C&amp;F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zoomScalePageLayoutView="0" workbookViewId="0" topLeftCell="A1">
      <selection activeCell="D35" sqref="D35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9.00390625" style="0" bestFit="1" customWidth="1"/>
  </cols>
  <sheetData>
    <row r="1" spans="1:14" ht="18" customHeight="1" thickBot="1">
      <c r="A1" s="3"/>
      <c r="B1" s="6"/>
      <c r="C1" s="6"/>
      <c r="D1" s="6"/>
      <c r="E1" s="72" t="s">
        <v>30</v>
      </c>
      <c r="F1" s="73" t="str">
        <f>'Compound Tracking'!E1</f>
        <v>Enter Plate Identification Here</v>
      </c>
      <c r="G1" s="74"/>
      <c r="H1" s="75" t="s">
        <v>7</v>
      </c>
      <c r="I1" s="266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278"/>
      <c r="F2" s="278"/>
      <c r="G2" s="279" t="s">
        <v>160</v>
      </c>
      <c r="H2" s="280"/>
      <c r="I2" s="280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96</v>
      </c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188" t="s">
        <v>119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32</v>
      </c>
      <c r="K5" s="6"/>
      <c r="L5" s="6"/>
      <c r="M5" s="6"/>
      <c r="N5" s="189"/>
    </row>
    <row r="6" spans="1:14" ht="21.75" customHeight="1" thickTop="1">
      <c r="A6" s="3"/>
      <c r="B6" s="361">
        <f>LIST!C3</f>
        <v>100</v>
      </c>
      <c r="C6" s="361">
        <f>LIST!C11</f>
        <v>100</v>
      </c>
      <c r="D6" s="362">
        <f>LIST!C19</f>
        <v>0</v>
      </c>
      <c r="E6" s="362">
        <f>LIST!C27</f>
        <v>0</v>
      </c>
      <c r="F6" s="363">
        <f>LIST!$C35</f>
        <v>0</v>
      </c>
      <c r="G6" s="363">
        <f>LIST!$C43</f>
        <v>0</v>
      </c>
      <c r="H6" s="103">
        <f>LIST!$I3</f>
        <v>0</v>
      </c>
      <c r="I6" s="103">
        <f>LIST!$I11</f>
        <v>0</v>
      </c>
      <c r="J6" s="364">
        <f>LIST!$I19</f>
        <v>0</v>
      </c>
      <c r="K6" s="364">
        <f>LIST!$I27</f>
        <v>0</v>
      </c>
      <c r="L6" s="365">
        <f>LIST!$I35</f>
        <v>0</v>
      </c>
      <c r="M6" s="366">
        <f>LIST!$I43</f>
        <v>0</v>
      </c>
      <c r="N6" s="273" t="s">
        <v>159</v>
      </c>
    </row>
    <row r="7" spans="1:14" ht="21.75" customHeight="1" thickBot="1">
      <c r="A7" s="3"/>
      <c r="B7" s="367" t="str">
        <f>LIST!$B$3</f>
        <v>Chemical 1</v>
      </c>
      <c r="C7" s="367" t="str">
        <f>LIST!$B$11</f>
        <v>Chemical 1</v>
      </c>
      <c r="D7" s="368" t="str">
        <f>LIST!$B$19</f>
        <v>Chemical 2</v>
      </c>
      <c r="E7" s="368" t="str">
        <f>LIST!$B$27</f>
        <v>Chemical 2</v>
      </c>
      <c r="F7" s="369" t="str">
        <f>LIST!$B$35</f>
        <v>Chemical 3</v>
      </c>
      <c r="G7" s="369" t="str">
        <f>LIST!$B$43</f>
        <v>Chemical 3</v>
      </c>
      <c r="H7" s="104" t="str">
        <f>LIST!$H$3</f>
        <v>Chemical 4</v>
      </c>
      <c r="I7" s="104" t="str">
        <f>LIST!$H$11</f>
        <v>Chemical 4</v>
      </c>
      <c r="J7" s="370" t="str">
        <f>LIST!$H$19</f>
        <v>Chemical 5</v>
      </c>
      <c r="K7" s="370" t="str">
        <f>LIST!$H$27</f>
        <v>Chemical 5</v>
      </c>
      <c r="L7" s="371" t="str">
        <f>LIST!$H$35</f>
        <v>Chemical 6</v>
      </c>
      <c r="M7" s="372" t="str">
        <f>LIST!$H$43</f>
        <v>Chemical 6</v>
      </c>
      <c r="N7" s="274" t="s">
        <v>120</v>
      </c>
    </row>
    <row r="8" spans="1:14" ht="21.75" customHeight="1" thickBot="1">
      <c r="A8" s="3" t="s">
        <v>224</v>
      </c>
      <c r="B8" s="385">
        <v>1</v>
      </c>
      <c r="C8" s="385">
        <v>1</v>
      </c>
      <c r="D8" s="386"/>
      <c r="E8" s="386"/>
      <c r="F8" s="387"/>
      <c r="G8" s="387"/>
      <c r="H8" s="300"/>
      <c r="I8" s="300"/>
      <c r="J8" s="388"/>
      <c r="K8" s="388"/>
      <c r="L8" s="389"/>
      <c r="M8" s="390"/>
      <c r="N8" s="275" t="s">
        <v>232</v>
      </c>
    </row>
    <row r="9" spans="1:14" ht="21.75" customHeight="1" thickTop="1">
      <c r="A9" s="3"/>
      <c r="B9" s="361">
        <f>LIST!C4</f>
        <v>10</v>
      </c>
      <c r="C9" s="361">
        <f>LIST!C12</f>
        <v>10</v>
      </c>
      <c r="D9" s="362">
        <f>LIST!C20</f>
        <v>0</v>
      </c>
      <c r="E9" s="362">
        <f>LIST!C28</f>
        <v>0</v>
      </c>
      <c r="F9" s="363">
        <f>LIST!C36</f>
        <v>0</v>
      </c>
      <c r="G9" s="363">
        <f>LIST!$C44</f>
        <v>0</v>
      </c>
      <c r="H9" s="103">
        <f>LIST!$I4</f>
        <v>0</v>
      </c>
      <c r="I9" s="103">
        <f>LIST!$I12</f>
        <v>0</v>
      </c>
      <c r="J9" s="364">
        <f>LIST!$I20</f>
        <v>0</v>
      </c>
      <c r="K9" s="364">
        <f>LIST!$I28</f>
        <v>0</v>
      </c>
      <c r="L9" s="365">
        <f>LIST!$I36</f>
        <v>0</v>
      </c>
      <c r="M9" s="366">
        <f>LIST!$I44</f>
        <v>0</v>
      </c>
      <c r="N9" s="273" t="s">
        <v>159</v>
      </c>
    </row>
    <row r="10" spans="1:14" ht="21.75" customHeight="1" thickBot="1">
      <c r="A10" s="3"/>
      <c r="B10" s="367" t="str">
        <f>LIST!$B$3</f>
        <v>Chemical 1</v>
      </c>
      <c r="C10" s="367" t="str">
        <f>LIST!$B$11</f>
        <v>Chemical 1</v>
      </c>
      <c r="D10" s="368" t="str">
        <f>LIST!$B$19</f>
        <v>Chemical 2</v>
      </c>
      <c r="E10" s="368" t="str">
        <f>LIST!$B$27</f>
        <v>Chemical 2</v>
      </c>
      <c r="F10" s="369" t="str">
        <f>LIST!$B$35</f>
        <v>Chemical 3</v>
      </c>
      <c r="G10" s="369" t="str">
        <f>LIST!$B$43</f>
        <v>Chemical 3</v>
      </c>
      <c r="H10" s="104" t="str">
        <f>LIST!$H$3</f>
        <v>Chemical 4</v>
      </c>
      <c r="I10" s="104" t="str">
        <f>LIST!$H$11</f>
        <v>Chemical 4</v>
      </c>
      <c r="J10" s="370" t="str">
        <f>LIST!$H$19</f>
        <v>Chemical 5</v>
      </c>
      <c r="K10" s="370" t="str">
        <f>LIST!$H$27</f>
        <v>Chemical 5</v>
      </c>
      <c r="L10" s="371" t="str">
        <f>LIST!$H$35</f>
        <v>Chemical 6</v>
      </c>
      <c r="M10" s="372" t="str">
        <f>LIST!$H$43</f>
        <v>Chemical 6</v>
      </c>
      <c r="N10" s="274" t="s">
        <v>120</v>
      </c>
    </row>
    <row r="11" spans="1:14" s="23" customFormat="1" ht="21.75" customHeight="1" thickBot="1">
      <c r="A11" s="3" t="s">
        <v>225</v>
      </c>
      <c r="B11" s="385">
        <v>1</v>
      </c>
      <c r="C11" s="385">
        <v>1</v>
      </c>
      <c r="D11" s="386"/>
      <c r="E11" s="386"/>
      <c r="F11" s="387"/>
      <c r="G11" s="387"/>
      <c r="H11" s="300"/>
      <c r="I11" s="300"/>
      <c r="J11" s="388"/>
      <c r="K11" s="388"/>
      <c r="L11" s="389"/>
      <c r="M11" s="390"/>
      <c r="N11" s="275" t="s">
        <v>232</v>
      </c>
    </row>
    <row r="12" spans="1:14" ht="21.75" customHeight="1" thickTop="1">
      <c r="A12" s="31"/>
      <c r="B12" s="361">
        <f>LIST!C5</f>
        <v>1</v>
      </c>
      <c r="C12" s="361">
        <f>LIST!C13</f>
        <v>1</v>
      </c>
      <c r="D12" s="362">
        <f>LIST!C21</f>
        <v>0</v>
      </c>
      <c r="E12" s="362">
        <f>LIST!C29</f>
        <v>0</v>
      </c>
      <c r="F12" s="363">
        <f>LIST!C37</f>
        <v>0</v>
      </c>
      <c r="G12" s="363">
        <f>LIST!$C45</f>
        <v>0</v>
      </c>
      <c r="H12" s="103">
        <f>LIST!$I5</f>
        <v>0</v>
      </c>
      <c r="I12" s="103">
        <f>LIST!$I13</f>
        <v>0</v>
      </c>
      <c r="J12" s="364">
        <f>LIST!$I21</f>
        <v>0</v>
      </c>
      <c r="K12" s="364">
        <f>LIST!$I29</f>
        <v>0</v>
      </c>
      <c r="L12" s="365">
        <f>LIST!$I37</f>
        <v>0</v>
      </c>
      <c r="M12" s="366">
        <f>LIST!$I45</f>
        <v>0</v>
      </c>
      <c r="N12" s="273" t="s">
        <v>159</v>
      </c>
    </row>
    <row r="13" spans="1:14" ht="21.75" customHeight="1" thickBot="1">
      <c r="A13" s="3"/>
      <c r="B13" s="367" t="str">
        <f>LIST!$B$3</f>
        <v>Chemical 1</v>
      </c>
      <c r="C13" s="367" t="str">
        <f>LIST!$B$11</f>
        <v>Chemical 1</v>
      </c>
      <c r="D13" s="368" t="str">
        <f>LIST!$B$19</f>
        <v>Chemical 2</v>
      </c>
      <c r="E13" s="368" t="str">
        <f>LIST!$B$27</f>
        <v>Chemical 2</v>
      </c>
      <c r="F13" s="369" t="str">
        <f>LIST!$B$35</f>
        <v>Chemical 3</v>
      </c>
      <c r="G13" s="369" t="str">
        <f>LIST!$B$43</f>
        <v>Chemical 3</v>
      </c>
      <c r="H13" s="104" t="str">
        <f>LIST!$H$3</f>
        <v>Chemical 4</v>
      </c>
      <c r="I13" s="104" t="str">
        <f>LIST!$H$11</f>
        <v>Chemical 4</v>
      </c>
      <c r="J13" s="370" t="str">
        <f>LIST!$H$19</f>
        <v>Chemical 5</v>
      </c>
      <c r="K13" s="370" t="str">
        <f>LIST!$H$27</f>
        <v>Chemical 5</v>
      </c>
      <c r="L13" s="371" t="str">
        <f>LIST!$H$35</f>
        <v>Chemical 6</v>
      </c>
      <c r="M13" s="372" t="str">
        <f>LIST!$H$43</f>
        <v>Chemical 6</v>
      </c>
      <c r="N13" s="274" t="s">
        <v>120</v>
      </c>
    </row>
    <row r="14" spans="1:14" s="23" customFormat="1" ht="21.75" customHeight="1" thickBot="1">
      <c r="A14" s="3" t="s">
        <v>226</v>
      </c>
      <c r="B14" s="385">
        <v>1</v>
      </c>
      <c r="C14" s="385">
        <v>1</v>
      </c>
      <c r="D14" s="386"/>
      <c r="E14" s="386"/>
      <c r="F14" s="387"/>
      <c r="G14" s="387"/>
      <c r="H14" s="300"/>
      <c r="I14" s="300"/>
      <c r="J14" s="388"/>
      <c r="K14" s="388"/>
      <c r="L14" s="389"/>
      <c r="M14" s="390"/>
      <c r="N14" s="275" t="s">
        <v>232</v>
      </c>
    </row>
    <row r="15" spans="1:14" ht="21.75" customHeight="1" thickTop="1">
      <c r="A15" s="31"/>
      <c r="B15" s="361">
        <f>LIST!C6</f>
        <v>0.1</v>
      </c>
      <c r="C15" s="361">
        <f>LIST!C14</f>
        <v>0.1</v>
      </c>
      <c r="D15" s="362">
        <f>LIST!C22</f>
        <v>0</v>
      </c>
      <c r="E15" s="362">
        <f>LIST!C30</f>
        <v>0</v>
      </c>
      <c r="F15" s="363">
        <f>LIST!C38</f>
        <v>0</v>
      </c>
      <c r="G15" s="363">
        <f>LIST!$C46</f>
        <v>0</v>
      </c>
      <c r="H15" s="103">
        <f>LIST!$I6</f>
        <v>0</v>
      </c>
      <c r="I15" s="103">
        <f>LIST!$I14</f>
        <v>0</v>
      </c>
      <c r="J15" s="364">
        <f>LIST!$I22</f>
        <v>0</v>
      </c>
      <c r="K15" s="364">
        <f>LIST!$I30</f>
        <v>0</v>
      </c>
      <c r="L15" s="365">
        <f>LIST!$I38</f>
        <v>0</v>
      </c>
      <c r="M15" s="366">
        <f>LIST!$I46</f>
        <v>0</v>
      </c>
      <c r="N15" s="273" t="s">
        <v>159</v>
      </c>
    </row>
    <row r="16" spans="1:14" ht="21.75" customHeight="1" thickBot="1">
      <c r="A16" s="3"/>
      <c r="B16" s="367" t="str">
        <f>LIST!$B$3</f>
        <v>Chemical 1</v>
      </c>
      <c r="C16" s="367" t="str">
        <f>LIST!$B$11</f>
        <v>Chemical 1</v>
      </c>
      <c r="D16" s="368" t="str">
        <f>LIST!$B$19</f>
        <v>Chemical 2</v>
      </c>
      <c r="E16" s="368" t="str">
        <f>LIST!$B$27</f>
        <v>Chemical 2</v>
      </c>
      <c r="F16" s="369" t="str">
        <f>LIST!$B$35</f>
        <v>Chemical 3</v>
      </c>
      <c r="G16" s="369" t="str">
        <f>LIST!$B$43</f>
        <v>Chemical 3</v>
      </c>
      <c r="H16" s="104" t="str">
        <f>LIST!$H$3</f>
        <v>Chemical 4</v>
      </c>
      <c r="I16" s="104" t="str">
        <f>LIST!$H$11</f>
        <v>Chemical 4</v>
      </c>
      <c r="J16" s="370" t="str">
        <f>LIST!$H$19</f>
        <v>Chemical 5</v>
      </c>
      <c r="K16" s="370" t="str">
        <f>LIST!$H$27</f>
        <v>Chemical 5</v>
      </c>
      <c r="L16" s="371" t="str">
        <f>LIST!$H$35</f>
        <v>Chemical 6</v>
      </c>
      <c r="M16" s="372" t="str">
        <f>LIST!$H$43</f>
        <v>Chemical 6</v>
      </c>
      <c r="N16" s="274" t="s">
        <v>120</v>
      </c>
    </row>
    <row r="17" spans="1:14" s="23" customFormat="1" ht="21.75" customHeight="1" thickBot="1">
      <c r="A17" s="3" t="s">
        <v>227</v>
      </c>
      <c r="B17" s="385">
        <v>1</v>
      </c>
      <c r="C17" s="385">
        <v>1</v>
      </c>
      <c r="D17" s="386"/>
      <c r="E17" s="386"/>
      <c r="F17" s="387"/>
      <c r="G17" s="387"/>
      <c r="H17" s="300"/>
      <c r="I17" s="300"/>
      <c r="J17" s="388"/>
      <c r="K17" s="388"/>
      <c r="L17" s="389"/>
      <c r="M17" s="390"/>
      <c r="N17" s="275" t="s">
        <v>232</v>
      </c>
    </row>
    <row r="18" spans="1:14" ht="21.75" customHeight="1" thickTop="1">
      <c r="A18" s="31"/>
      <c r="B18" s="361">
        <f>LIST!C7</f>
        <v>0.01</v>
      </c>
      <c r="C18" s="361">
        <f>LIST!C15</f>
        <v>0.01</v>
      </c>
      <c r="D18" s="362">
        <f>LIST!C23</f>
        <v>0</v>
      </c>
      <c r="E18" s="362">
        <f>LIST!C31</f>
        <v>0</v>
      </c>
      <c r="F18" s="363">
        <f>LIST!C39</f>
        <v>0</v>
      </c>
      <c r="G18" s="363">
        <f>LIST!$C47</f>
        <v>0</v>
      </c>
      <c r="H18" s="103">
        <f>LIST!$I7</f>
        <v>0</v>
      </c>
      <c r="I18" s="103">
        <f>LIST!$I15</f>
        <v>0</v>
      </c>
      <c r="J18" s="364">
        <f>LIST!$I23</f>
        <v>0</v>
      </c>
      <c r="K18" s="364">
        <f>LIST!$I31</f>
        <v>0</v>
      </c>
      <c r="L18" s="365">
        <f>LIST!$I39</f>
        <v>0</v>
      </c>
      <c r="M18" s="366">
        <f>LIST!$I47</f>
        <v>0</v>
      </c>
      <c r="N18" s="273" t="s">
        <v>159</v>
      </c>
    </row>
    <row r="19" spans="1:14" ht="21.75" customHeight="1" thickBot="1">
      <c r="A19" s="3"/>
      <c r="B19" s="367" t="str">
        <f>LIST!$B$3</f>
        <v>Chemical 1</v>
      </c>
      <c r="C19" s="367" t="str">
        <f>LIST!$B$11</f>
        <v>Chemical 1</v>
      </c>
      <c r="D19" s="368" t="str">
        <f>LIST!$B$19</f>
        <v>Chemical 2</v>
      </c>
      <c r="E19" s="368" t="str">
        <f>LIST!$B$27</f>
        <v>Chemical 2</v>
      </c>
      <c r="F19" s="369" t="str">
        <f>LIST!$B$35</f>
        <v>Chemical 3</v>
      </c>
      <c r="G19" s="369" t="str">
        <f>LIST!$B$43</f>
        <v>Chemical 3</v>
      </c>
      <c r="H19" s="104" t="str">
        <f>LIST!$H$3</f>
        <v>Chemical 4</v>
      </c>
      <c r="I19" s="104" t="str">
        <f>LIST!$H$11</f>
        <v>Chemical 4</v>
      </c>
      <c r="J19" s="370" t="str">
        <f>LIST!$H$19</f>
        <v>Chemical 5</v>
      </c>
      <c r="K19" s="370" t="str">
        <f>LIST!$H$27</f>
        <v>Chemical 5</v>
      </c>
      <c r="L19" s="371" t="str">
        <f>LIST!$H$35</f>
        <v>Chemical 6</v>
      </c>
      <c r="M19" s="372" t="str">
        <f>LIST!$H$43</f>
        <v>Chemical 6</v>
      </c>
      <c r="N19" s="274" t="s">
        <v>120</v>
      </c>
    </row>
    <row r="20" spans="1:14" s="23" customFormat="1" ht="21.75" customHeight="1" thickBot="1">
      <c r="A20" s="3" t="s">
        <v>228</v>
      </c>
      <c r="B20" s="385"/>
      <c r="C20" s="385"/>
      <c r="D20" s="386"/>
      <c r="E20" s="386"/>
      <c r="F20" s="387"/>
      <c r="G20" s="387"/>
      <c r="H20" s="300"/>
      <c r="I20" s="300"/>
      <c r="J20" s="388"/>
      <c r="K20" s="388"/>
      <c r="L20" s="389"/>
      <c r="M20" s="390"/>
      <c r="N20" s="275" t="s">
        <v>232</v>
      </c>
    </row>
    <row r="21" spans="1:14" ht="21.75" customHeight="1" thickTop="1">
      <c r="A21" s="31"/>
      <c r="B21" s="361">
        <f>LIST!C8</f>
        <v>0.001</v>
      </c>
      <c r="C21" s="361">
        <f>LIST!C16</f>
        <v>0.001</v>
      </c>
      <c r="D21" s="362">
        <f>LIST!C24</f>
        <v>0</v>
      </c>
      <c r="E21" s="362">
        <f>LIST!C32</f>
        <v>0</v>
      </c>
      <c r="F21" s="363">
        <f>LIST!C40</f>
        <v>0</v>
      </c>
      <c r="G21" s="363">
        <f>LIST!$C48</f>
        <v>0</v>
      </c>
      <c r="H21" s="103">
        <f>LIST!$I8</f>
        <v>0</v>
      </c>
      <c r="I21" s="103">
        <f>LIST!$I16</f>
        <v>0</v>
      </c>
      <c r="J21" s="364">
        <f>LIST!$I24</f>
        <v>0</v>
      </c>
      <c r="K21" s="364">
        <f>LIST!$I32</f>
        <v>0</v>
      </c>
      <c r="L21" s="365">
        <f>LIST!$I40</f>
        <v>0</v>
      </c>
      <c r="M21" s="366">
        <f>LIST!$I48</f>
        <v>0</v>
      </c>
      <c r="N21" s="273" t="s">
        <v>159</v>
      </c>
    </row>
    <row r="22" spans="1:14" ht="21.75" customHeight="1" thickBot="1">
      <c r="A22" s="3"/>
      <c r="B22" s="367" t="str">
        <f>LIST!$B$3</f>
        <v>Chemical 1</v>
      </c>
      <c r="C22" s="367" t="str">
        <f>LIST!$B$11</f>
        <v>Chemical 1</v>
      </c>
      <c r="D22" s="368" t="str">
        <f>LIST!$B$19</f>
        <v>Chemical 2</v>
      </c>
      <c r="E22" s="368" t="str">
        <f>LIST!$B$27</f>
        <v>Chemical 2</v>
      </c>
      <c r="F22" s="369" t="str">
        <f>LIST!$B$35</f>
        <v>Chemical 3</v>
      </c>
      <c r="G22" s="369" t="str">
        <f>LIST!$B$43</f>
        <v>Chemical 3</v>
      </c>
      <c r="H22" s="104" t="str">
        <f>LIST!$H$3</f>
        <v>Chemical 4</v>
      </c>
      <c r="I22" s="104" t="str">
        <f>LIST!$H$11</f>
        <v>Chemical 4</v>
      </c>
      <c r="J22" s="370" t="str">
        <f>LIST!$H$19</f>
        <v>Chemical 5</v>
      </c>
      <c r="K22" s="370" t="str">
        <f>LIST!$H$27</f>
        <v>Chemical 5</v>
      </c>
      <c r="L22" s="371" t="str">
        <f>LIST!$H$35</f>
        <v>Chemical 6</v>
      </c>
      <c r="M22" s="372" t="str">
        <f>LIST!$H$43</f>
        <v>Chemical 6</v>
      </c>
      <c r="N22" s="274" t="s">
        <v>120</v>
      </c>
    </row>
    <row r="23" spans="1:14" s="23" customFormat="1" ht="21.75" customHeight="1" thickBot="1">
      <c r="A23" s="3" t="s">
        <v>229</v>
      </c>
      <c r="B23" s="385">
        <v>1</v>
      </c>
      <c r="C23" s="385">
        <v>1</v>
      </c>
      <c r="D23" s="386"/>
      <c r="E23" s="386"/>
      <c r="F23" s="387"/>
      <c r="G23" s="387"/>
      <c r="H23" s="300"/>
      <c r="I23" s="300"/>
      <c r="J23" s="388"/>
      <c r="K23" s="388"/>
      <c r="L23" s="389"/>
      <c r="M23" s="390"/>
      <c r="N23" s="275" t="s">
        <v>232</v>
      </c>
    </row>
    <row r="24" spans="1:14" ht="21.75" customHeight="1" thickTop="1">
      <c r="A24" s="31"/>
      <c r="B24" s="361">
        <f>LIST!C9</f>
        <v>0.0001</v>
      </c>
      <c r="C24" s="361">
        <f>LIST!C17</f>
        <v>0.0001</v>
      </c>
      <c r="D24" s="362">
        <f>LIST!C25</f>
        <v>0</v>
      </c>
      <c r="E24" s="362">
        <f>LIST!C33</f>
        <v>0</v>
      </c>
      <c r="F24" s="363">
        <f>LIST!C41</f>
        <v>0</v>
      </c>
      <c r="G24" s="363">
        <f>LIST!$C49</f>
        <v>0</v>
      </c>
      <c r="H24" s="103">
        <f>LIST!$I9</f>
        <v>0</v>
      </c>
      <c r="I24" s="103">
        <f>LIST!$I17</f>
        <v>0</v>
      </c>
      <c r="J24" s="364">
        <f>LIST!$I25</f>
        <v>0</v>
      </c>
      <c r="K24" s="364">
        <f>LIST!$I33</f>
        <v>0</v>
      </c>
      <c r="L24" s="365">
        <f>LIST!$I41</f>
        <v>0</v>
      </c>
      <c r="M24" s="366">
        <f>LIST!$I49</f>
        <v>0</v>
      </c>
      <c r="N24" s="273" t="s">
        <v>159</v>
      </c>
    </row>
    <row r="25" spans="1:14" ht="21.75" customHeight="1" thickBot="1">
      <c r="A25" s="3"/>
      <c r="B25" s="367" t="str">
        <f>LIST!$B$3</f>
        <v>Chemical 1</v>
      </c>
      <c r="C25" s="367" t="str">
        <f>LIST!$B$11</f>
        <v>Chemical 1</v>
      </c>
      <c r="D25" s="368" t="str">
        <f>LIST!$B$19</f>
        <v>Chemical 2</v>
      </c>
      <c r="E25" s="368" t="str">
        <f>LIST!$B$27</f>
        <v>Chemical 2</v>
      </c>
      <c r="F25" s="369" t="str">
        <f>LIST!$B$35</f>
        <v>Chemical 3</v>
      </c>
      <c r="G25" s="369" t="str">
        <f>LIST!$B$43</f>
        <v>Chemical 3</v>
      </c>
      <c r="H25" s="104" t="str">
        <f>LIST!$H$3</f>
        <v>Chemical 4</v>
      </c>
      <c r="I25" s="104" t="str">
        <f>LIST!$H$11</f>
        <v>Chemical 4</v>
      </c>
      <c r="J25" s="370" t="str">
        <f>LIST!$H$19</f>
        <v>Chemical 5</v>
      </c>
      <c r="K25" s="370" t="str">
        <f>LIST!$H$27</f>
        <v>Chemical 5</v>
      </c>
      <c r="L25" s="371" t="str">
        <f>LIST!$H$35</f>
        <v>Chemical 6</v>
      </c>
      <c r="M25" s="372" t="str">
        <f>LIST!$H$43</f>
        <v>Chemical 6</v>
      </c>
      <c r="N25" s="274" t="s">
        <v>120</v>
      </c>
    </row>
    <row r="26" spans="1:14" s="23" customFormat="1" ht="21.75" customHeight="1" thickBot="1">
      <c r="A26" s="3" t="s">
        <v>230</v>
      </c>
      <c r="B26" s="385">
        <v>1</v>
      </c>
      <c r="C26" s="385">
        <v>1</v>
      </c>
      <c r="D26" s="386"/>
      <c r="E26" s="386"/>
      <c r="F26" s="387"/>
      <c r="G26" s="387"/>
      <c r="H26" s="300"/>
      <c r="I26" s="300"/>
      <c r="J26" s="388"/>
      <c r="K26" s="388"/>
      <c r="L26" s="389"/>
      <c r="M26" s="390"/>
      <c r="N26" s="275" t="s">
        <v>232</v>
      </c>
    </row>
    <row r="27" spans="1:14" ht="21.75" customHeight="1" thickTop="1">
      <c r="A27" s="31"/>
      <c r="B27" s="105">
        <f>LIST!C10</f>
        <v>0.00156</v>
      </c>
      <c r="C27" s="105">
        <f>LIST!C18</f>
        <v>0.000391</v>
      </c>
      <c r="D27" s="105">
        <f>LIST!C26</f>
        <v>9.77E-05</v>
      </c>
      <c r="E27" s="107">
        <f>LIST!C34</f>
        <v>0</v>
      </c>
      <c r="F27" s="107">
        <f>LIST!C42</f>
        <v>0</v>
      </c>
      <c r="G27" s="107">
        <f>LIST!$C50</f>
        <v>0</v>
      </c>
      <c r="H27" s="276">
        <f>LIST!$I10</f>
        <v>0.0025</v>
      </c>
      <c r="I27" s="276">
        <f>LIST!$I18</f>
        <v>0.0025</v>
      </c>
      <c r="J27" s="276">
        <f>LIST!$I26</f>
        <v>0.0025</v>
      </c>
      <c r="K27" s="128">
        <f>LIST!$I34</f>
        <v>0.00156</v>
      </c>
      <c r="L27" s="128">
        <f>LIST!$I42</f>
        <v>0.000391</v>
      </c>
      <c r="M27" s="129">
        <f>LIST!$I50</f>
        <v>9.77E-05</v>
      </c>
      <c r="N27" s="273" t="s">
        <v>159</v>
      </c>
    </row>
    <row r="28" spans="1:14" ht="21.75" customHeight="1" thickBot="1">
      <c r="A28" s="3"/>
      <c r="B28" s="106" t="str">
        <f>LIST!B10</f>
        <v>Ral/E2 a</v>
      </c>
      <c r="C28" s="106" t="str">
        <f>LIST!B18</f>
        <v>Ral/E2 a</v>
      </c>
      <c r="D28" s="106" t="str">
        <f>LIST!B26</f>
        <v>Ral/E2 a</v>
      </c>
      <c r="E28" s="108" t="str">
        <f>LIST!B34</f>
        <v>DMSO</v>
      </c>
      <c r="F28" s="108" t="str">
        <f>LIST!B42</f>
        <v>DMSO</v>
      </c>
      <c r="G28" s="108" t="str">
        <f>LIST!$B50</f>
        <v>DMSO</v>
      </c>
      <c r="H28" s="277" t="str">
        <f>LIST!$H10</f>
        <v>E2 control</v>
      </c>
      <c r="I28" s="277" t="str">
        <f>LIST!$H18</f>
        <v>E2 control</v>
      </c>
      <c r="J28" s="277" t="str">
        <f>LIST!$H26</f>
        <v>E2 control</v>
      </c>
      <c r="K28" s="130" t="str">
        <f>LIST!$H34</f>
        <v>Ral/E2 b</v>
      </c>
      <c r="L28" s="130" t="str">
        <f>LIST!$H42</f>
        <v>Ral/E2 b</v>
      </c>
      <c r="M28" s="131" t="str">
        <f>LIST!$H50</f>
        <v>Ral/E2 b</v>
      </c>
      <c r="N28" s="274" t="s">
        <v>120</v>
      </c>
    </row>
    <row r="29" spans="1:14" ht="21.75" customHeight="1" thickBot="1">
      <c r="A29" s="3" t="s">
        <v>231</v>
      </c>
      <c r="B29" s="299">
        <v>1</v>
      </c>
      <c r="C29" s="299">
        <v>1</v>
      </c>
      <c r="D29" s="299">
        <v>1</v>
      </c>
      <c r="E29" s="299">
        <v>1</v>
      </c>
      <c r="F29" s="299">
        <v>1</v>
      </c>
      <c r="G29" s="299">
        <v>1</v>
      </c>
      <c r="H29" s="299">
        <v>1</v>
      </c>
      <c r="I29" s="299">
        <v>1</v>
      </c>
      <c r="J29" s="299">
        <v>1</v>
      </c>
      <c r="K29" s="299">
        <v>1</v>
      </c>
      <c r="L29" s="299">
        <v>1</v>
      </c>
      <c r="M29" s="299">
        <v>1</v>
      </c>
      <c r="N29" s="275" t="s">
        <v>232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57.75" customHeight="1" thickBot="1">
      <c r="A31" s="20"/>
      <c r="B31" s="13"/>
      <c r="C31" s="13"/>
      <c r="D31" s="64" t="s">
        <v>11</v>
      </c>
      <c r="E31" s="674" t="s">
        <v>12</v>
      </c>
      <c r="F31" s="675"/>
      <c r="G31" s="675"/>
      <c r="H31" s="675"/>
      <c r="I31" s="676"/>
      <c r="J31" s="6"/>
      <c r="K31" s="6"/>
      <c r="L31" s="6"/>
      <c r="M31" s="6"/>
      <c r="N31" s="2"/>
    </row>
    <row r="32" spans="1:14" ht="39" customHeight="1">
      <c r="A32" s="17"/>
      <c r="B32" s="13"/>
      <c r="C32" s="13"/>
      <c r="D32" s="281">
        <v>1</v>
      </c>
      <c r="E32" s="677" t="s">
        <v>31</v>
      </c>
      <c r="F32" s="677"/>
      <c r="G32" s="677"/>
      <c r="H32" s="677"/>
      <c r="I32" s="677"/>
      <c r="J32" s="6"/>
      <c r="K32" s="6"/>
      <c r="L32" s="6"/>
      <c r="M32" s="6"/>
      <c r="N32" s="2"/>
    </row>
    <row r="33" spans="1:14" ht="39" customHeight="1">
      <c r="A33" s="3"/>
      <c r="B33" s="6"/>
      <c r="C33" s="6"/>
      <c r="D33" s="282">
        <v>2</v>
      </c>
      <c r="E33" s="673" t="s">
        <v>241</v>
      </c>
      <c r="F33" s="673"/>
      <c r="G33" s="673"/>
      <c r="H33" s="673"/>
      <c r="I33" s="673"/>
      <c r="J33" s="6"/>
      <c r="K33" s="6"/>
      <c r="L33" s="6"/>
      <c r="M33" s="6"/>
      <c r="N33" s="2"/>
    </row>
    <row r="34" spans="4:9" ht="39" customHeight="1">
      <c r="D34" s="282">
        <v>3</v>
      </c>
      <c r="E34" s="673" t="s">
        <v>242</v>
      </c>
      <c r="F34" s="673"/>
      <c r="G34" s="673"/>
      <c r="H34" s="673"/>
      <c r="I34" s="673"/>
    </row>
    <row r="35" spans="4:9" ht="39" customHeight="1">
      <c r="D35" s="282">
        <v>4</v>
      </c>
      <c r="E35" s="673" t="s">
        <v>243</v>
      </c>
      <c r="F35" s="673"/>
      <c r="G35" s="673"/>
      <c r="H35" s="673"/>
      <c r="I35" s="673"/>
    </row>
    <row r="39" ht="15" customHeight="1">
      <c r="F39" s="7"/>
    </row>
  </sheetData>
  <sheetProtection/>
  <mergeCells count="5">
    <mergeCell ref="E35:I35"/>
    <mergeCell ref="E31:I31"/>
    <mergeCell ref="E32:I32"/>
    <mergeCell ref="E33:I33"/>
    <mergeCell ref="E34:I34"/>
  </mergeCells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Antagonist Range 
Finder Data Reporting Sheet&amp;R&amp;D</oddHeader>
    <oddFooter>&amp;L&amp;A&amp;C&amp;F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9"/>
  <sheetViews>
    <sheetView tabSelected="1" zoomScale="75" zoomScaleNormal="75" zoomScalePageLayoutView="0" workbookViewId="0" topLeftCell="A1">
      <selection activeCell="G1" sqref="G1"/>
    </sheetView>
  </sheetViews>
  <sheetFormatPr defaultColWidth="8.8515625" defaultRowHeight="15" customHeight="1"/>
  <cols>
    <col min="1" max="1" width="6.421875" style="4" customWidth="1"/>
    <col min="2" max="13" width="15.7109375" style="5" customWidth="1"/>
    <col min="14" max="14" width="29.00390625" style="0" bestFit="1" customWidth="1"/>
  </cols>
  <sheetData>
    <row r="1" spans="1:14" ht="18" customHeight="1" thickBot="1">
      <c r="A1" s="3"/>
      <c r="B1" s="6"/>
      <c r="C1" s="6"/>
      <c r="D1" s="6"/>
      <c r="E1" s="72" t="s">
        <v>30</v>
      </c>
      <c r="F1" s="73" t="str">
        <f>'Compound Tracking'!E1</f>
        <v>Enter Plate Identification Here</v>
      </c>
      <c r="G1" s="74"/>
      <c r="H1" s="75" t="s">
        <v>7</v>
      </c>
      <c r="I1" s="266">
        <f>'Compound Tracking'!G10</f>
        <v>40909</v>
      </c>
      <c r="J1" s="6"/>
      <c r="K1" s="6"/>
      <c r="L1" s="6"/>
      <c r="M1" s="6"/>
      <c r="N1" s="2"/>
    </row>
    <row r="2" spans="1:14" ht="15" customHeight="1">
      <c r="A2" s="3"/>
      <c r="B2" s="6"/>
      <c r="C2" s="6"/>
      <c r="D2" s="6"/>
      <c r="E2" s="6"/>
      <c r="F2" s="278"/>
      <c r="G2" s="279" t="s">
        <v>161</v>
      </c>
      <c r="H2" s="280"/>
      <c r="I2" s="6"/>
      <c r="J2" s="6"/>
      <c r="K2" s="6"/>
      <c r="L2" s="6"/>
      <c r="M2" s="6"/>
      <c r="N2" s="2"/>
    </row>
    <row r="3" spans="1:14" ht="1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2"/>
    </row>
    <row r="4" spans="1:14" ht="15" customHeight="1">
      <c r="A4" s="3"/>
      <c r="B4" s="8" t="s">
        <v>96</v>
      </c>
      <c r="C4" s="8" t="s">
        <v>97</v>
      </c>
      <c r="D4" s="8" t="s">
        <v>98</v>
      </c>
      <c r="E4" s="8" t="s">
        <v>99</v>
      </c>
      <c r="F4" s="8" t="s">
        <v>100</v>
      </c>
      <c r="G4" s="8" t="s">
        <v>101</v>
      </c>
      <c r="H4" s="8" t="s">
        <v>102</v>
      </c>
      <c r="I4" s="8" t="s">
        <v>103</v>
      </c>
      <c r="J4" s="8" t="s">
        <v>104</v>
      </c>
      <c r="K4" s="8" t="s">
        <v>105</v>
      </c>
      <c r="L4" s="8" t="s">
        <v>106</v>
      </c>
      <c r="M4" s="8" t="s">
        <v>107</v>
      </c>
      <c r="N4" s="188" t="s">
        <v>119</v>
      </c>
    </row>
    <row r="5" spans="1:14" ht="15" customHeight="1" thickBot="1">
      <c r="A5" s="3"/>
      <c r="B5" s="6"/>
      <c r="C5" s="6"/>
      <c r="D5" s="6"/>
      <c r="E5" s="6"/>
      <c r="F5" s="6"/>
      <c r="G5" s="6"/>
      <c r="H5" s="6"/>
      <c r="I5" s="6"/>
      <c r="J5" s="6" t="s">
        <v>32</v>
      </c>
      <c r="K5" s="6"/>
      <c r="L5" s="6"/>
      <c r="M5" s="6"/>
      <c r="N5" s="189"/>
    </row>
    <row r="6" spans="1:14" ht="21.75" customHeight="1" thickTop="1">
      <c r="A6" s="3"/>
      <c r="B6" s="361">
        <f>LIST!C3</f>
        <v>100</v>
      </c>
      <c r="C6" s="361">
        <f>LIST!C11</f>
        <v>100</v>
      </c>
      <c r="D6" s="362">
        <f>LIST!C19</f>
        <v>0</v>
      </c>
      <c r="E6" s="362">
        <f>LIST!C27</f>
        <v>0</v>
      </c>
      <c r="F6" s="363">
        <f>LIST!$C35</f>
        <v>0</v>
      </c>
      <c r="G6" s="363">
        <f>LIST!$C43</f>
        <v>0</v>
      </c>
      <c r="H6" s="103">
        <f>LIST!$I3</f>
        <v>0</v>
      </c>
      <c r="I6" s="103">
        <f>LIST!$I11</f>
        <v>0</v>
      </c>
      <c r="J6" s="364">
        <f>LIST!$I19</f>
        <v>0</v>
      </c>
      <c r="K6" s="364">
        <f>LIST!$I27</f>
        <v>0</v>
      </c>
      <c r="L6" s="365">
        <f>LIST!$I35</f>
        <v>0</v>
      </c>
      <c r="M6" s="366">
        <f>LIST!$I43</f>
        <v>0</v>
      </c>
      <c r="N6" s="273" t="s">
        <v>159</v>
      </c>
    </row>
    <row r="7" spans="1:14" ht="21.75" customHeight="1" thickBot="1">
      <c r="A7" s="3"/>
      <c r="B7" s="367" t="str">
        <f>LIST!$B$3</f>
        <v>Chemical 1</v>
      </c>
      <c r="C7" s="367" t="str">
        <f>LIST!$B$11</f>
        <v>Chemical 1</v>
      </c>
      <c r="D7" s="368" t="str">
        <f>LIST!$B$19</f>
        <v>Chemical 2</v>
      </c>
      <c r="E7" s="368" t="str">
        <f>LIST!$B$27</f>
        <v>Chemical 2</v>
      </c>
      <c r="F7" s="369" t="str">
        <f>LIST!$B$35</f>
        <v>Chemical 3</v>
      </c>
      <c r="G7" s="369" t="str">
        <f>LIST!$B$43</f>
        <v>Chemical 3</v>
      </c>
      <c r="H7" s="104" t="str">
        <f>LIST!$H$3</f>
        <v>Chemical 4</v>
      </c>
      <c r="I7" s="104" t="str">
        <f>LIST!$H$11</f>
        <v>Chemical 4</v>
      </c>
      <c r="J7" s="370" t="str">
        <f>LIST!$H$19</f>
        <v>Chemical 5</v>
      </c>
      <c r="K7" s="370" t="str">
        <f>LIST!$H$27</f>
        <v>Chemical 5</v>
      </c>
      <c r="L7" s="371" t="str">
        <f>LIST!$H$35</f>
        <v>Chemical 6</v>
      </c>
      <c r="M7" s="372" t="str">
        <f>LIST!$H$43</f>
        <v>Chemical 6</v>
      </c>
      <c r="N7" s="274" t="s">
        <v>120</v>
      </c>
    </row>
    <row r="8" spans="1:14" ht="21.75" customHeight="1" thickBot="1">
      <c r="A8" s="3" t="s">
        <v>224</v>
      </c>
      <c r="B8" s="373"/>
      <c r="C8" s="373"/>
      <c r="D8" s="374"/>
      <c r="E8" s="374"/>
      <c r="F8" s="375"/>
      <c r="G8" s="375"/>
      <c r="H8" s="376"/>
      <c r="I8" s="376"/>
      <c r="J8" s="377"/>
      <c r="K8" s="377"/>
      <c r="L8" s="378"/>
      <c r="M8" s="379"/>
      <c r="N8" s="275" t="s">
        <v>178</v>
      </c>
    </row>
    <row r="9" spans="1:14" ht="21.75" customHeight="1" thickTop="1">
      <c r="A9" s="3"/>
      <c r="B9" s="361">
        <f>LIST!C4</f>
        <v>10</v>
      </c>
      <c r="C9" s="361">
        <f>LIST!C12</f>
        <v>10</v>
      </c>
      <c r="D9" s="362">
        <f>LIST!C20</f>
        <v>0</v>
      </c>
      <c r="E9" s="362">
        <f>LIST!C28</f>
        <v>0</v>
      </c>
      <c r="F9" s="363">
        <f>LIST!C36</f>
        <v>0</v>
      </c>
      <c r="G9" s="363">
        <f>LIST!$C44</f>
        <v>0</v>
      </c>
      <c r="H9" s="103">
        <f>LIST!$I4</f>
        <v>0</v>
      </c>
      <c r="I9" s="103">
        <f>LIST!$I12</f>
        <v>0</v>
      </c>
      <c r="J9" s="364">
        <f>LIST!$I20</f>
        <v>0</v>
      </c>
      <c r="K9" s="364">
        <f>LIST!$I28</f>
        <v>0</v>
      </c>
      <c r="L9" s="365">
        <f>LIST!$I36</f>
        <v>0</v>
      </c>
      <c r="M9" s="366">
        <f>LIST!$I44</f>
        <v>0</v>
      </c>
      <c r="N9" s="273" t="s">
        <v>159</v>
      </c>
    </row>
    <row r="10" spans="1:14" ht="21.75" customHeight="1" thickBot="1">
      <c r="A10" s="3"/>
      <c r="B10" s="367" t="str">
        <f>LIST!$B$3</f>
        <v>Chemical 1</v>
      </c>
      <c r="C10" s="367" t="str">
        <f>LIST!$B$11</f>
        <v>Chemical 1</v>
      </c>
      <c r="D10" s="368" t="str">
        <f>LIST!$B$19</f>
        <v>Chemical 2</v>
      </c>
      <c r="E10" s="368" t="str">
        <f>LIST!$B$27</f>
        <v>Chemical 2</v>
      </c>
      <c r="F10" s="369" t="str">
        <f>LIST!$B$35</f>
        <v>Chemical 3</v>
      </c>
      <c r="G10" s="369" t="str">
        <f>LIST!$B$43</f>
        <v>Chemical 3</v>
      </c>
      <c r="H10" s="104" t="str">
        <f>LIST!$H$3</f>
        <v>Chemical 4</v>
      </c>
      <c r="I10" s="104" t="str">
        <f>LIST!$H$11</f>
        <v>Chemical 4</v>
      </c>
      <c r="J10" s="370" t="str">
        <f>LIST!$H$19</f>
        <v>Chemical 5</v>
      </c>
      <c r="K10" s="370" t="str">
        <f>LIST!$H$27</f>
        <v>Chemical 5</v>
      </c>
      <c r="L10" s="371" t="str">
        <f>LIST!$H$35</f>
        <v>Chemical 6</v>
      </c>
      <c r="M10" s="372" t="str">
        <f>LIST!$H$43</f>
        <v>Chemical 6</v>
      </c>
      <c r="N10" s="274" t="s">
        <v>120</v>
      </c>
    </row>
    <row r="11" spans="1:14" s="23" customFormat="1" ht="21.75" customHeight="1" thickBot="1">
      <c r="A11" s="3" t="s">
        <v>225</v>
      </c>
      <c r="B11" s="373"/>
      <c r="C11" s="373"/>
      <c r="D11" s="374"/>
      <c r="E11" s="374"/>
      <c r="F11" s="375"/>
      <c r="G11" s="375"/>
      <c r="H11" s="376"/>
      <c r="I11" s="376"/>
      <c r="J11" s="377"/>
      <c r="K11" s="377"/>
      <c r="L11" s="378"/>
      <c r="M11" s="379"/>
      <c r="N11" s="275" t="s">
        <v>178</v>
      </c>
    </row>
    <row r="12" spans="1:14" ht="21.75" customHeight="1" thickTop="1">
      <c r="A12" s="31"/>
      <c r="B12" s="361">
        <f>LIST!C5</f>
        <v>1</v>
      </c>
      <c r="C12" s="361">
        <f>LIST!C13</f>
        <v>1</v>
      </c>
      <c r="D12" s="362">
        <f>LIST!C21</f>
        <v>0</v>
      </c>
      <c r="E12" s="362">
        <f>LIST!C29</f>
        <v>0</v>
      </c>
      <c r="F12" s="363">
        <f>LIST!C37</f>
        <v>0</v>
      </c>
      <c r="G12" s="363">
        <f>LIST!$C45</f>
        <v>0</v>
      </c>
      <c r="H12" s="103">
        <f>LIST!$I5</f>
        <v>0</v>
      </c>
      <c r="I12" s="103">
        <f>LIST!$I13</f>
        <v>0</v>
      </c>
      <c r="J12" s="364">
        <f>LIST!$I21</f>
        <v>0</v>
      </c>
      <c r="K12" s="364">
        <f>LIST!$I29</f>
        <v>0</v>
      </c>
      <c r="L12" s="365">
        <f>LIST!$I37</f>
        <v>0</v>
      </c>
      <c r="M12" s="366">
        <f>LIST!$I45</f>
        <v>0</v>
      </c>
      <c r="N12" s="273" t="s">
        <v>159</v>
      </c>
    </row>
    <row r="13" spans="1:14" ht="21.75" customHeight="1" thickBot="1">
      <c r="A13" s="3"/>
      <c r="B13" s="367" t="str">
        <f>LIST!$B$3</f>
        <v>Chemical 1</v>
      </c>
      <c r="C13" s="367" t="str">
        <f>LIST!$B$11</f>
        <v>Chemical 1</v>
      </c>
      <c r="D13" s="368" t="str">
        <f>LIST!$B$19</f>
        <v>Chemical 2</v>
      </c>
      <c r="E13" s="368" t="str">
        <f>LIST!$B$27</f>
        <v>Chemical 2</v>
      </c>
      <c r="F13" s="369" t="str">
        <f>LIST!$B$35</f>
        <v>Chemical 3</v>
      </c>
      <c r="G13" s="369" t="str">
        <f>LIST!$B$43</f>
        <v>Chemical 3</v>
      </c>
      <c r="H13" s="104" t="str">
        <f>LIST!$H$3</f>
        <v>Chemical 4</v>
      </c>
      <c r="I13" s="104" t="str">
        <f>LIST!$H$11</f>
        <v>Chemical 4</v>
      </c>
      <c r="J13" s="370" t="str">
        <f>LIST!$H$19</f>
        <v>Chemical 5</v>
      </c>
      <c r="K13" s="370" t="str">
        <f>LIST!$H$27</f>
        <v>Chemical 5</v>
      </c>
      <c r="L13" s="371" t="str">
        <f>LIST!$H$35</f>
        <v>Chemical 6</v>
      </c>
      <c r="M13" s="372" t="str">
        <f>LIST!$H$43</f>
        <v>Chemical 6</v>
      </c>
      <c r="N13" s="274" t="s">
        <v>120</v>
      </c>
    </row>
    <row r="14" spans="1:14" s="23" customFormat="1" ht="21.75" customHeight="1" thickBot="1">
      <c r="A14" s="3" t="s">
        <v>226</v>
      </c>
      <c r="B14" s="373"/>
      <c r="C14" s="373"/>
      <c r="D14" s="374"/>
      <c r="E14" s="374"/>
      <c r="F14" s="375"/>
      <c r="G14" s="375"/>
      <c r="H14" s="376"/>
      <c r="I14" s="376"/>
      <c r="J14" s="377"/>
      <c r="K14" s="377"/>
      <c r="L14" s="378"/>
      <c r="M14" s="379"/>
      <c r="N14" s="275" t="s">
        <v>178</v>
      </c>
    </row>
    <row r="15" spans="1:14" ht="21.75" customHeight="1" thickTop="1">
      <c r="A15" s="31"/>
      <c r="B15" s="361">
        <f>LIST!C6</f>
        <v>0.1</v>
      </c>
      <c r="C15" s="361">
        <f>LIST!C14</f>
        <v>0.1</v>
      </c>
      <c r="D15" s="362">
        <f>LIST!C22</f>
        <v>0</v>
      </c>
      <c r="E15" s="362">
        <f>LIST!C30</f>
        <v>0</v>
      </c>
      <c r="F15" s="363">
        <f>LIST!C38</f>
        <v>0</v>
      </c>
      <c r="G15" s="363">
        <f>LIST!$C46</f>
        <v>0</v>
      </c>
      <c r="H15" s="103">
        <f>LIST!$I6</f>
        <v>0</v>
      </c>
      <c r="I15" s="103">
        <f>LIST!$I14</f>
        <v>0</v>
      </c>
      <c r="J15" s="364">
        <f>LIST!$I22</f>
        <v>0</v>
      </c>
      <c r="K15" s="364">
        <f>LIST!$I30</f>
        <v>0</v>
      </c>
      <c r="L15" s="365">
        <f>LIST!$I38</f>
        <v>0</v>
      </c>
      <c r="M15" s="366">
        <f>LIST!$I46</f>
        <v>0</v>
      </c>
      <c r="N15" s="273" t="s">
        <v>159</v>
      </c>
    </row>
    <row r="16" spans="1:14" ht="21.75" customHeight="1" thickBot="1">
      <c r="A16" s="3"/>
      <c r="B16" s="367" t="str">
        <f>LIST!$B$3</f>
        <v>Chemical 1</v>
      </c>
      <c r="C16" s="367" t="str">
        <f>LIST!$B$11</f>
        <v>Chemical 1</v>
      </c>
      <c r="D16" s="368" t="str">
        <f>LIST!$B$19</f>
        <v>Chemical 2</v>
      </c>
      <c r="E16" s="368" t="str">
        <f>LIST!$B$27</f>
        <v>Chemical 2</v>
      </c>
      <c r="F16" s="369" t="str">
        <f>LIST!$B$35</f>
        <v>Chemical 3</v>
      </c>
      <c r="G16" s="369" t="str">
        <f>LIST!$B$43</f>
        <v>Chemical 3</v>
      </c>
      <c r="H16" s="104" t="str">
        <f>LIST!$H$3</f>
        <v>Chemical 4</v>
      </c>
      <c r="I16" s="104" t="str">
        <f>LIST!$H$11</f>
        <v>Chemical 4</v>
      </c>
      <c r="J16" s="370" t="str">
        <f>LIST!$H$19</f>
        <v>Chemical 5</v>
      </c>
      <c r="K16" s="370" t="str">
        <f>LIST!$H$27</f>
        <v>Chemical 5</v>
      </c>
      <c r="L16" s="371" t="str">
        <f>LIST!$H$35</f>
        <v>Chemical 6</v>
      </c>
      <c r="M16" s="372" t="str">
        <f>LIST!$H$43</f>
        <v>Chemical 6</v>
      </c>
      <c r="N16" s="274" t="s">
        <v>120</v>
      </c>
    </row>
    <row r="17" spans="1:14" s="23" customFormat="1" ht="21.75" customHeight="1" thickBot="1">
      <c r="A17" s="3" t="s">
        <v>227</v>
      </c>
      <c r="B17" s="373"/>
      <c r="C17" s="373"/>
      <c r="D17" s="374"/>
      <c r="E17" s="374"/>
      <c r="F17" s="375"/>
      <c r="G17" s="375"/>
      <c r="H17" s="376"/>
      <c r="I17" s="376"/>
      <c r="J17" s="377"/>
      <c r="K17" s="377"/>
      <c r="L17" s="378"/>
      <c r="M17" s="379"/>
      <c r="N17" s="275" t="s">
        <v>178</v>
      </c>
    </row>
    <row r="18" spans="1:14" ht="21.75" customHeight="1" thickTop="1">
      <c r="A18" s="31"/>
      <c r="B18" s="361">
        <f>LIST!C7</f>
        <v>0.01</v>
      </c>
      <c r="C18" s="361">
        <f>LIST!C15</f>
        <v>0.01</v>
      </c>
      <c r="D18" s="362">
        <f>LIST!C23</f>
        <v>0</v>
      </c>
      <c r="E18" s="362">
        <f>LIST!C31</f>
        <v>0</v>
      </c>
      <c r="F18" s="363">
        <f>LIST!C39</f>
        <v>0</v>
      </c>
      <c r="G18" s="363">
        <f>LIST!$C47</f>
        <v>0</v>
      </c>
      <c r="H18" s="103">
        <f>LIST!$I7</f>
        <v>0</v>
      </c>
      <c r="I18" s="103">
        <f>LIST!$I15</f>
        <v>0</v>
      </c>
      <c r="J18" s="364">
        <f>LIST!$I23</f>
        <v>0</v>
      </c>
      <c r="K18" s="364">
        <f>LIST!$I31</f>
        <v>0</v>
      </c>
      <c r="L18" s="365">
        <f>LIST!$I39</f>
        <v>0</v>
      </c>
      <c r="M18" s="366">
        <f>LIST!$I47</f>
        <v>0</v>
      </c>
      <c r="N18" s="273" t="s">
        <v>159</v>
      </c>
    </row>
    <row r="19" spans="1:14" ht="21.75" customHeight="1" thickBot="1">
      <c r="A19" s="3"/>
      <c r="B19" s="367" t="str">
        <f>LIST!$B$3</f>
        <v>Chemical 1</v>
      </c>
      <c r="C19" s="367" t="str">
        <f>LIST!$B$11</f>
        <v>Chemical 1</v>
      </c>
      <c r="D19" s="368" t="str">
        <f>LIST!$B$19</f>
        <v>Chemical 2</v>
      </c>
      <c r="E19" s="368" t="str">
        <f>LIST!$B$27</f>
        <v>Chemical 2</v>
      </c>
      <c r="F19" s="369" t="str">
        <f>LIST!$B$35</f>
        <v>Chemical 3</v>
      </c>
      <c r="G19" s="369" t="str">
        <f>LIST!$B$43</f>
        <v>Chemical 3</v>
      </c>
      <c r="H19" s="104" t="str">
        <f>LIST!$H$3</f>
        <v>Chemical 4</v>
      </c>
      <c r="I19" s="104" t="str">
        <f>LIST!$H$11</f>
        <v>Chemical 4</v>
      </c>
      <c r="J19" s="370" t="str">
        <f>LIST!$H$19</f>
        <v>Chemical 5</v>
      </c>
      <c r="K19" s="370" t="str">
        <f>LIST!$H$27</f>
        <v>Chemical 5</v>
      </c>
      <c r="L19" s="371" t="str">
        <f>LIST!$H$35</f>
        <v>Chemical 6</v>
      </c>
      <c r="M19" s="372" t="str">
        <f>LIST!$H$43</f>
        <v>Chemical 6</v>
      </c>
      <c r="N19" s="274" t="s">
        <v>120</v>
      </c>
    </row>
    <row r="20" spans="1:14" s="23" customFormat="1" ht="21.75" customHeight="1" thickBot="1">
      <c r="A20" s="3" t="s">
        <v>228</v>
      </c>
      <c r="B20" s="373"/>
      <c r="C20" s="373"/>
      <c r="D20" s="374"/>
      <c r="E20" s="374"/>
      <c r="F20" s="375"/>
      <c r="G20" s="375"/>
      <c r="H20" s="376"/>
      <c r="I20" s="376"/>
      <c r="J20" s="377"/>
      <c r="K20" s="377"/>
      <c r="L20" s="378"/>
      <c r="M20" s="379"/>
      <c r="N20" s="275" t="s">
        <v>178</v>
      </c>
    </row>
    <row r="21" spans="1:14" ht="21.75" customHeight="1" thickTop="1">
      <c r="A21" s="31"/>
      <c r="B21" s="361">
        <f>LIST!C8</f>
        <v>0.001</v>
      </c>
      <c r="C21" s="361">
        <f>LIST!C16</f>
        <v>0.001</v>
      </c>
      <c r="D21" s="362">
        <f>LIST!C24</f>
        <v>0</v>
      </c>
      <c r="E21" s="362">
        <f>LIST!C32</f>
        <v>0</v>
      </c>
      <c r="F21" s="363">
        <f>LIST!C40</f>
        <v>0</v>
      </c>
      <c r="G21" s="363">
        <f>LIST!$C48</f>
        <v>0</v>
      </c>
      <c r="H21" s="103">
        <f>LIST!$I8</f>
        <v>0</v>
      </c>
      <c r="I21" s="103">
        <f>LIST!$I16</f>
        <v>0</v>
      </c>
      <c r="J21" s="364">
        <f>LIST!$I24</f>
        <v>0</v>
      </c>
      <c r="K21" s="364">
        <f>LIST!$I32</f>
        <v>0</v>
      </c>
      <c r="L21" s="365">
        <f>LIST!$I40</f>
        <v>0</v>
      </c>
      <c r="M21" s="366">
        <f>LIST!$I48</f>
        <v>0</v>
      </c>
      <c r="N21" s="273" t="s">
        <v>159</v>
      </c>
    </row>
    <row r="22" spans="1:14" ht="21.75" customHeight="1" thickBot="1">
      <c r="A22" s="3"/>
      <c r="B22" s="367" t="str">
        <f>LIST!$B$3</f>
        <v>Chemical 1</v>
      </c>
      <c r="C22" s="367" t="str">
        <f>LIST!$B$11</f>
        <v>Chemical 1</v>
      </c>
      <c r="D22" s="368" t="str">
        <f>LIST!$B$19</f>
        <v>Chemical 2</v>
      </c>
      <c r="E22" s="368" t="str">
        <f>LIST!$B$27</f>
        <v>Chemical 2</v>
      </c>
      <c r="F22" s="369" t="str">
        <f>LIST!$B$35</f>
        <v>Chemical 3</v>
      </c>
      <c r="G22" s="369" t="str">
        <f>LIST!$B$43</f>
        <v>Chemical 3</v>
      </c>
      <c r="H22" s="104" t="str">
        <f>LIST!$H$3</f>
        <v>Chemical 4</v>
      </c>
      <c r="I22" s="104" t="str">
        <f>LIST!$H$11</f>
        <v>Chemical 4</v>
      </c>
      <c r="J22" s="370" t="str">
        <f>LIST!$H$19</f>
        <v>Chemical 5</v>
      </c>
      <c r="K22" s="370" t="str">
        <f>LIST!$H$27</f>
        <v>Chemical 5</v>
      </c>
      <c r="L22" s="371" t="str">
        <f>LIST!$H$35</f>
        <v>Chemical 6</v>
      </c>
      <c r="M22" s="372" t="str">
        <f>LIST!$H$43</f>
        <v>Chemical 6</v>
      </c>
      <c r="N22" s="274" t="s">
        <v>120</v>
      </c>
    </row>
    <row r="23" spans="1:14" s="23" customFormat="1" ht="21.75" customHeight="1" thickBot="1">
      <c r="A23" s="3" t="s">
        <v>229</v>
      </c>
      <c r="B23" s="373"/>
      <c r="C23" s="373"/>
      <c r="D23" s="374"/>
      <c r="E23" s="374"/>
      <c r="F23" s="375"/>
      <c r="G23" s="375"/>
      <c r="H23" s="376"/>
      <c r="I23" s="376"/>
      <c r="J23" s="377"/>
      <c r="K23" s="377"/>
      <c r="L23" s="378"/>
      <c r="M23" s="379"/>
      <c r="N23" s="275" t="s">
        <v>178</v>
      </c>
    </row>
    <row r="24" spans="1:14" ht="21.75" customHeight="1" thickTop="1">
      <c r="A24" s="31"/>
      <c r="B24" s="361">
        <f>LIST!C9</f>
        <v>0.0001</v>
      </c>
      <c r="C24" s="361">
        <f>LIST!C17</f>
        <v>0.0001</v>
      </c>
      <c r="D24" s="362">
        <f>LIST!C25</f>
        <v>0</v>
      </c>
      <c r="E24" s="362">
        <f>LIST!C33</f>
        <v>0</v>
      </c>
      <c r="F24" s="363">
        <f>LIST!C41</f>
        <v>0</v>
      </c>
      <c r="G24" s="363">
        <f>LIST!$C49</f>
        <v>0</v>
      </c>
      <c r="H24" s="103">
        <f>LIST!$I9</f>
        <v>0</v>
      </c>
      <c r="I24" s="103">
        <f>LIST!$I17</f>
        <v>0</v>
      </c>
      <c r="J24" s="364">
        <f>LIST!$I25</f>
        <v>0</v>
      </c>
      <c r="K24" s="364">
        <f>LIST!$I33</f>
        <v>0</v>
      </c>
      <c r="L24" s="365">
        <f>LIST!$I41</f>
        <v>0</v>
      </c>
      <c r="M24" s="366">
        <f>LIST!$I49</f>
        <v>0</v>
      </c>
      <c r="N24" s="273" t="s">
        <v>159</v>
      </c>
    </row>
    <row r="25" spans="1:14" ht="21.75" customHeight="1" thickBot="1">
      <c r="A25" s="3"/>
      <c r="B25" s="367" t="str">
        <f>LIST!$B$3</f>
        <v>Chemical 1</v>
      </c>
      <c r="C25" s="367" t="str">
        <f>LIST!$B$11</f>
        <v>Chemical 1</v>
      </c>
      <c r="D25" s="368" t="str">
        <f>LIST!$B$19</f>
        <v>Chemical 2</v>
      </c>
      <c r="E25" s="368" t="str">
        <f>LIST!$B$27</f>
        <v>Chemical 2</v>
      </c>
      <c r="F25" s="369" t="str">
        <f>LIST!$B$35</f>
        <v>Chemical 3</v>
      </c>
      <c r="G25" s="369" t="str">
        <f>LIST!$B$43</f>
        <v>Chemical 3</v>
      </c>
      <c r="H25" s="104" t="str">
        <f>LIST!$H$3</f>
        <v>Chemical 4</v>
      </c>
      <c r="I25" s="104" t="str">
        <f>LIST!$H$11</f>
        <v>Chemical 4</v>
      </c>
      <c r="J25" s="370" t="str">
        <f>LIST!$H$19</f>
        <v>Chemical 5</v>
      </c>
      <c r="K25" s="370" t="str">
        <f>LIST!$H$27</f>
        <v>Chemical 5</v>
      </c>
      <c r="L25" s="371" t="str">
        <f>LIST!$H$35</f>
        <v>Chemical 6</v>
      </c>
      <c r="M25" s="372" t="str">
        <f>LIST!$H$43</f>
        <v>Chemical 6</v>
      </c>
      <c r="N25" s="274" t="s">
        <v>120</v>
      </c>
    </row>
    <row r="26" spans="1:14" s="23" customFormat="1" ht="21.75" customHeight="1" thickBot="1">
      <c r="A26" s="3" t="s">
        <v>230</v>
      </c>
      <c r="B26" s="373"/>
      <c r="C26" s="373"/>
      <c r="D26" s="374"/>
      <c r="E26" s="374"/>
      <c r="F26" s="375"/>
      <c r="G26" s="375"/>
      <c r="H26" s="376"/>
      <c r="I26" s="376"/>
      <c r="J26" s="377"/>
      <c r="K26" s="377"/>
      <c r="L26" s="378"/>
      <c r="M26" s="379"/>
      <c r="N26" s="275" t="s">
        <v>178</v>
      </c>
    </row>
    <row r="27" spans="1:14" ht="21.75" customHeight="1" thickTop="1">
      <c r="A27" s="31"/>
      <c r="B27" s="105">
        <f>LIST!C10</f>
        <v>0.00156</v>
      </c>
      <c r="C27" s="105">
        <f>LIST!C18</f>
        <v>0.000391</v>
      </c>
      <c r="D27" s="105">
        <f>LIST!C26</f>
        <v>9.77E-05</v>
      </c>
      <c r="E27" s="107">
        <f>LIST!C34</f>
        <v>0</v>
      </c>
      <c r="F27" s="107">
        <f>LIST!C42</f>
        <v>0</v>
      </c>
      <c r="G27" s="107">
        <f>LIST!$C50</f>
        <v>0</v>
      </c>
      <c r="H27" s="276">
        <f>LIST!$I10</f>
        <v>0.0025</v>
      </c>
      <c r="I27" s="276">
        <f>LIST!$I18</f>
        <v>0.0025</v>
      </c>
      <c r="J27" s="276">
        <f>LIST!$I26</f>
        <v>0.0025</v>
      </c>
      <c r="K27" s="128">
        <f>LIST!$I34</f>
        <v>0.00156</v>
      </c>
      <c r="L27" s="128">
        <f>LIST!$I42</f>
        <v>0.000391</v>
      </c>
      <c r="M27" s="129">
        <f>LIST!$I50</f>
        <v>9.77E-05</v>
      </c>
      <c r="N27" s="273" t="s">
        <v>159</v>
      </c>
    </row>
    <row r="28" spans="1:14" ht="21.75" customHeight="1" thickBot="1">
      <c r="A28" s="3"/>
      <c r="B28" s="106" t="str">
        <f>LIST!B10</f>
        <v>Ral/E2 a</v>
      </c>
      <c r="C28" s="106" t="str">
        <f>LIST!B18</f>
        <v>Ral/E2 a</v>
      </c>
      <c r="D28" s="106" t="str">
        <f>LIST!B26</f>
        <v>Ral/E2 a</v>
      </c>
      <c r="E28" s="108" t="str">
        <f>LIST!B34</f>
        <v>DMSO</v>
      </c>
      <c r="F28" s="108" t="str">
        <f>LIST!B42</f>
        <v>DMSO</v>
      </c>
      <c r="G28" s="108" t="str">
        <f>LIST!$B50</f>
        <v>DMSO</v>
      </c>
      <c r="H28" s="277" t="str">
        <f>LIST!$H10</f>
        <v>E2 control</v>
      </c>
      <c r="I28" s="277" t="str">
        <f>LIST!$H18</f>
        <v>E2 control</v>
      </c>
      <c r="J28" s="277" t="str">
        <f>LIST!$H26</f>
        <v>E2 control</v>
      </c>
      <c r="K28" s="130" t="str">
        <f>LIST!$H34</f>
        <v>Ral/E2 b</v>
      </c>
      <c r="L28" s="130" t="str">
        <f>LIST!$H42</f>
        <v>Ral/E2 b</v>
      </c>
      <c r="M28" s="131" t="str">
        <f>LIST!$H50</f>
        <v>Ral/E2 b</v>
      </c>
      <c r="N28" s="274" t="s">
        <v>120</v>
      </c>
    </row>
    <row r="29" spans="1:14" ht="21.75" customHeight="1" thickBot="1">
      <c r="A29" s="3" t="s">
        <v>231</v>
      </c>
      <c r="B29" s="380"/>
      <c r="C29" s="380"/>
      <c r="D29" s="380"/>
      <c r="E29" s="381"/>
      <c r="F29" s="381"/>
      <c r="G29" s="381"/>
      <c r="H29" s="382"/>
      <c r="I29" s="382"/>
      <c r="J29" s="382"/>
      <c r="K29" s="383"/>
      <c r="L29" s="383"/>
      <c r="M29" s="384"/>
      <c r="N29" s="275" t="s">
        <v>178</v>
      </c>
    </row>
    <row r="30" spans="1:14" ht="15" customHeight="1" thickBot="1">
      <c r="A30" s="3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2"/>
    </row>
    <row r="31" spans="1:14" ht="57.75" customHeight="1" thickBot="1">
      <c r="A31" s="20"/>
      <c r="B31" s="13"/>
      <c r="C31" s="13"/>
      <c r="D31" s="283" t="s">
        <v>162</v>
      </c>
      <c r="E31" s="674" t="s">
        <v>163</v>
      </c>
      <c r="F31" s="675"/>
      <c r="G31" s="675"/>
      <c r="H31" s="675"/>
      <c r="I31" s="676"/>
      <c r="J31" s="6"/>
      <c r="K31" s="6"/>
      <c r="L31" s="6"/>
      <c r="M31" s="6"/>
      <c r="N31" s="2"/>
    </row>
    <row r="32" spans="1:14" ht="57.75" customHeight="1">
      <c r="A32" s="17"/>
      <c r="B32" s="13"/>
      <c r="C32" s="13"/>
      <c r="D32" s="281">
        <v>1</v>
      </c>
      <c r="E32" s="677" t="s">
        <v>13</v>
      </c>
      <c r="F32" s="677"/>
      <c r="G32" s="677"/>
      <c r="H32" s="677"/>
      <c r="I32" s="677"/>
      <c r="J32" s="6"/>
      <c r="K32" s="6"/>
      <c r="L32" s="6"/>
      <c r="M32" s="6"/>
      <c r="N32" s="2"/>
    </row>
    <row r="33" spans="1:14" ht="57.75" customHeight="1">
      <c r="A33" s="3"/>
      <c r="B33" s="6"/>
      <c r="C33" s="6"/>
      <c r="D33" s="282">
        <v>2</v>
      </c>
      <c r="E33" s="673" t="s">
        <v>14</v>
      </c>
      <c r="F33" s="673"/>
      <c r="G33" s="673"/>
      <c r="H33" s="673"/>
      <c r="I33" s="673"/>
      <c r="J33" s="6"/>
      <c r="K33" s="6"/>
      <c r="L33" s="6"/>
      <c r="M33" s="6"/>
      <c r="N33" s="2"/>
    </row>
    <row r="34" spans="4:9" ht="57.75" customHeight="1">
      <c r="D34" s="282">
        <v>3</v>
      </c>
      <c r="E34" s="673" t="s">
        <v>15</v>
      </c>
      <c r="F34" s="673"/>
      <c r="G34" s="673"/>
      <c r="H34" s="673"/>
      <c r="I34" s="673"/>
    </row>
    <row r="35" spans="4:9" ht="57.75" customHeight="1">
      <c r="D35" s="282">
        <v>4</v>
      </c>
      <c r="E35" s="673" t="s">
        <v>16</v>
      </c>
      <c r="F35" s="673"/>
      <c r="G35" s="673"/>
      <c r="H35" s="673"/>
      <c r="I35" s="673"/>
    </row>
    <row r="36" spans="4:9" ht="57.75" customHeight="1">
      <c r="D36" s="282" t="s">
        <v>164</v>
      </c>
      <c r="E36" s="673" t="s">
        <v>20</v>
      </c>
      <c r="F36" s="673"/>
      <c r="G36" s="673"/>
      <c r="H36" s="673"/>
      <c r="I36" s="673"/>
    </row>
    <row r="39" ht="15" customHeight="1">
      <c r="F39" s="7"/>
    </row>
  </sheetData>
  <sheetProtection/>
  <mergeCells count="6">
    <mergeCell ref="E35:I35"/>
    <mergeCell ref="E36:I36"/>
    <mergeCell ref="E31:I31"/>
    <mergeCell ref="E32:I32"/>
    <mergeCell ref="E33:I33"/>
    <mergeCell ref="E34:I34"/>
  </mergeCells>
  <printOptions gridLines="1" horizontalCentered="1"/>
  <pageMargins left="0.5" right="0.5" top="1" bottom="1" header="0.5" footer="0.5"/>
  <pageSetup fitToHeight="1" fitToWidth="1" horizontalDpi="300" verticalDpi="300" orientation="portrait" scale="40"/>
  <headerFooter alignWithMargins="0">
    <oddHeader>&amp;LBG1Luc Antagonist Range 
Finder Data Reporting Sheet&amp;R&amp;D</oddHeader>
    <oddFooter>&amp;L&amp;A&amp;C&amp;F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BG1 Luc Antagonist Range Finding Data Reporting Sheet</dc:title>
  <dc:subject>Data reporting template for the BG1Luc ER TA antagonist assay - range finding study</dc:subject>
  <dc:creator>NICEATM/NIEHS/NIH/HHS</dc:creator>
  <cp:keywords>endocrine disruptor, estrogen receptor, in vitro assay, antagonist protocol</cp:keywords>
  <dc:description/>
  <cp:lastModifiedBy>Catherine Sprankle</cp:lastModifiedBy>
  <cp:lastPrinted>2007-10-30T17:58:13Z</cp:lastPrinted>
  <dcterms:created xsi:type="dcterms:W3CDTF">1998-05-01T03:48:48Z</dcterms:created>
  <dcterms:modified xsi:type="dcterms:W3CDTF">2011-12-07T18:18:38Z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anguage">
    <vt:lpwstr>English</vt:lpwstr>
  </property>
</Properties>
</file>